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 BESTANDEN\0 WIJN\RUBINUS website SW\"/>
    </mc:Choice>
  </mc:AlternateContent>
  <xr:revisionPtr revIDLastSave="0" documentId="13_ncr:1_{39E94062-19BA-4D00-9637-952BAEF6A95F}" xr6:coauthVersionLast="45" xr6:coauthVersionMax="45" xr10:uidLastSave="{00000000-0000-0000-0000-000000000000}"/>
  <workbookProtection workbookAlgorithmName="SHA-512" workbookHashValue="yucnXAMmuvkv48PRoVZ7i0yExjToBPWEplSHBR38PpgB9FDLRaKhIooDJ8gMVylYMtjsm0i/+kchByU8QugXzw==" workbookSaltValue="afani03bQ2CP6k2Q8cS1hQ==" workbookSpinCount="100000" lockStructure="1"/>
  <bookViews>
    <workbookView xWindow="-110" yWindow="-110" windowWidth="19420" windowHeight="10560" xr2:uid="{8C000D13-24B3-42AE-98A0-2D1CB880E341}"/>
  </bookViews>
  <sheets>
    <sheet name="Werkblad rood" sheetId="1" r:id="rId1"/>
    <sheet name="Tool Suikertoevoeging" sheetId="2" r:id="rId2"/>
    <sheet name="Tool Gistingsverloop" sheetId="3" r:id="rId3"/>
    <sheet name="Densiteitstabel" sheetId="8" r:id="rId4"/>
    <sheet name="Gebruiksaanwijzing" sheetId="7" r:id="rId5"/>
  </sheets>
  <definedNames>
    <definedName name="_xlnm.Print_Titles" localSheetId="0">'Werkblad rood'!$7:$7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8" i="1" l="1"/>
  <c r="F145" i="1"/>
  <c r="F41" i="1" l="1"/>
  <c r="I55" i="1" s="1"/>
  <c r="F73" i="1" l="1"/>
  <c r="F74" i="1" s="1"/>
  <c r="D28" i="3"/>
  <c r="F4" i="8"/>
  <c r="H33" i="2" l="1"/>
  <c r="R28" i="2"/>
  <c r="H34" i="2"/>
  <c r="G30" i="2"/>
  <c r="G20" i="8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17" i="8"/>
  <c r="B8" i="8"/>
  <c r="B9" i="8" s="1"/>
  <c r="H20" i="8"/>
  <c r="I20" i="8" s="1"/>
  <c r="M25" i="8" l="1"/>
  <c r="N25" i="8" s="1"/>
  <c r="C7" i="8"/>
  <c r="D7" i="8" s="1"/>
  <c r="M21" i="8"/>
  <c r="N21" i="8" s="1"/>
  <c r="M29" i="8"/>
  <c r="N29" i="8" s="1"/>
  <c r="H30" i="8"/>
  <c r="I30" i="8" s="1"/>
  <c r="M23" i="8"/>
  <c r="N23" i="8" s="1"/>
  <c r="M27" i="8"/>
  <c r="N27" i="8" s="1"/>
  <c r="H19" i="8"/>
  <c r="I19" i="8" s="1"/>
  <c r="M20" i="8"/>
  <c r="N20" i="8" s="1"/>
  <c r="M22" i="8"/>
  <c r="N22" i="8" s="1"/>
  <c r="M24" i="8"/>
  <c r="N24" i="8" s="1"/>
  <c r="M26" i="8"/>
  <c r="N26" i="8" s="1"/>
  <c r="M28" i="8"/>
  <c r="N28" i="8" s="1"/>
  <c r="B10" i="8"/>
  <c r="C9" i="8"/>
  <c r="D9" i="8" s="1"/>
  <c r="L7" i="8"/>
  <c r="C8" i="8"/>
  <c r="D8" i="8" s="1"/>
  <c r="H16" i="8"/>
  <c r="I16" i="8" s="1"/>
  <c r="G18" i="8"/>
  <c r="H18" i="8" s="1"/>
  <c r="I18" i="8" s="1"/>
  <c r="H17" i="8"/>
  <c r="I17" i="8" s="1"/>
  <c r="M19" i="8"/>
  <c r="N19" i="8" s="1"/>
  <c r="H21" i="8"/>
  <c r="I21" i="8" s="1"/>
  <c r="H22" i="8"/>
  <c r="I22" i="8" s="1"/>
  <c r="H23" i="8"/>
  <c r="I23" i="8" s="1"/>
  <c r="H24" i="8"/>
  <c r="I24" i="8" s="1"/>
  <c r="H25" i="8"/>
  <c r="I25" i="8" s="1"/>
  <c r="H26" i="8"/>
  <c r="I26" i="8" s="1"/>
  <c r="H27" i="8"/>
  <c r="I27" i="8" s="1"/>
  <c r="H28" i="8"/>
  <c r="I28" i="8" s="1"/>
  <c r="H29" i="8"/>
  <c r="I29" i="8" s="1"/>
  <c r="H26" i="1"/>
  <c r="L8" i="8" l="1"/>
  <c r="M7" i="8"/>
  <c r="N7" i="8" s="1"/>
  <c r="B11" i="8"/>
  <c r="C10" i="8"/>
  <c r="D10" i="8" s="1"/>
  <c r="F234" i="1"/>
  <c r="J234" i="1" s="1"/>
  <c r="F230" i="1"/>
  <c r="J230" i="1" s="1"/>
  <c r="F233" i="1"/>
  <c r="J233" i="1" s="1"/>
  <c r="F232" i="1"/>
  <c r="J232" i="1" s="1"/>
  <c r="F231" i="1"/>
  <c r="J231" i="1" s="1"/>
  <c r="F229" i="1"/>
  <c r="J229" i="1" s="1"/>
  <c r="I43" i="1"/>
  <c r="B12" i="8" l="1"/>
  <c r="C11" i="8"/>
  <c r="D11" i="8" s="1"/>
  <c r="L9" i="8"/>
  <c r="M8" i="8"/>
  <c r="N8" i="8" s="1"/>
  <c r="I46" i="1"/>
  <c r="I48" i="1" s="1"/>
  <c r="I51" i="1" s="1"/>
  <c r="I53" i="1" s="1"/>
  <c r="I58" i="1" s="1"/>
  <c r="F129" i="1" s="1"/>
  <c r="F133" i="1" s="1"/>
  <c r="F134" i="1" s="1"/>
  <c r="F135" i="1" s="1"/>
  <c r="F136" i="1" s="1"/>
  <c r="F137" i="1" s="1"/>
  <c r="F139" i="1" l="1"/>
  <c r="F140" i="1" s="1"/>
  <c r="F138" i="1"/>
  <c r="L10" i="8"/>
  <c r="M9" i="8"/>
  <c r="N9" i="8" s="1"/>
  <c r="B13" i="8"/>
  <c r="C12" i="8"/>
  <c r="D12" i="8" s="1"/>
  <c r="B14" i="8" l="1"/>
  <c r="C13" i="8"/>
  <c r="D13" i="8" s="1"/>
  <c r="L11" i="8"/>
  <c r="M10" i="8"/>
  <c r="N10" i="8" s="1"/>
  <c r="F39" i="1"/>
  <c r="L12" i="8" l="1"/>
  <c r="M11" i="8"/>
  <c r="N11" i="8" s="1"/>
  <c r="B15" i="8"/>
  <c r="C14" i="8"/>
  <c r="D14" i="8" s="1"/>
  <c r="B16" i="8" l="1"/>
  <c r="C15" i="8"/>
  <c r="D15" i="8" s="1"/>
  <c r="L13" i="8"/>
  <c r="M12" i="8"/>
  <c r="N12" i="8" s="1"/>
  <c r="L14" i="8" l="1"/>
  <c r="M13" i="8"/>
  <c r="N13" i="8" s="1"/>
  <c r="B17" i="8"/>
  <c r="C16" i="8"/>
  <c r="D16" i="8" s="1"/>
  <c r="B18" i="8" l="1"/>
  <c r="C17" i="8"/>
  <c r="D17" i="8" s="1"/>
  <c r="L15" i="8"/>
  <c r="M14" i="8"/>
  <c r="N14" i="8" s="1"/>
  <c r="M15" i="8" l="1"/>
  <c r="N15" i="8" s="1"/>
  <c r="L16" i="8"/>
  <c r="B19" i="8"/>
  <c r="C18" i="8"/>
  <c r="D18" i="8" s="1"/>
  <c r="L17" i="8" l="1"/>
  <c r="M16" i="8"/>
  <c r="N16" i="8" s="1"/>
  <c r="C19" i="8"/>
  <c r="D19" i="8" s="1"/>
  <c r="B20" i="8"/>
  <c r="C20" i="8" l="1"/>
  <c r="D20" i="8" s="1"/>
  <c r="B21" i="8"/>
  <c r="L18" i="8"/>
  <c r="M18" i="8" s="1"/>
  <c r="N18" i="8" s="1"/>
  <c r="M17" i="8"/>
  <c r="N17" i="8" s="1"/>
  <c r="C21" i="8" l="1"/>
  <c r="D21" i="8" s="1"/>
  <c r="B22" i="8"/>
  <c r="C22" i="8" l="1"/>
  <c r="D22" i="8" s="1"/>
  <c r="B23" i="8"/>
  <c r="C23" i="8" l="1"/>
  <c r="D23" i="8" s="1"/>
  <c r="B24" i="8"/>
  <c r="C24" i="8" l="1"/>
  <c r="D24" i="8" s="1"/>
  <c r="B25" i="8"/>
  <c r="C25" i="8" l="1"/>
  <c r="D25" i="8" s="1"/>
  <c r="B26" i="8"/>
  <c r="C26" i="8" l="1"/>
  <c r="D26" i="8" s="1"/>
  <c r="B27" i="8"/>
  <c r="C27" i="8" l="1"/>
  <c r="D27" i="8" s="1"/>
  <c r="B28" i="8"/>
  <c r="C28" i="8" l="1"/>
  <c r="D28" i="8" s="1"/>
  <c r="B29" i="8"/>
  <c r="C29" i="8" l="1"/>
  <c r="D29" i="8" s="1"/>
  <c r="B30" i="8"/>
  <c r="C30" i="8" l="1"/>
  <c r="D30" i="8" s="1"/>
  <c r="G7" i="8"/>
  <c r="G8" i="8" l="1"/>
  <c r="H7" i="8"/>
  <c r="I7" i="8" s="1"/>
  <c r="G9" i="8" l="1"/>
  <c r="H8" i="8"/>
  <c r="I8" i="8" s="1"/>
  <c r="H9" i="8" l="1"/>
  <c r="I9" i="8" s="1"/>
  <c r="G10" i="8"/>
  <c r="G11" i="8" l="1"/>
  <c r="H10" i="8"/>
  <c r="I10" i="8" s="1"/>
  <c r="G12" i="8" l="1"/>
  <c r="H11" i="8"/>
  <c r="I11" i="8" s="1"/>
  <c r="G13" i="8" l="1"/>
  <c r="H12" i="8"/>
  <c r="I12" i="8" s="1"/>
  <c r="G14" i="8" l="1"/>
  <c r="H13" i="8"/>
  <c r="I13" i="8" s="1"/>
  <c r="G15" i="8" l="1"/>
  <c r="H15" i="8" s="1"/>
  <c r="I15" i="8" s="1"/>
  <c r="H14" i="8"/>
  <c r="I14" i="8" s="1"/>
</calcChain>
</file>

<file path=xl/sharedStrings.xml><?xml version="1.0" encoding="utf-8"?>
<sst xmlns="http://schemas.openxmlformats.org/spreadsheetml/2006/main" count="782" uniqueCount="536">
  <si>
    <t>Stap</t>
  </si>
  <si>
    <t>Doen</t>
  </si>
  <si>
    <t>Toelichting</t>
  </si>
  <si>
    <t>Actie</t>
  </si>
  <si>
    <t>Materialen gereedmaken en reinigen</t>
  </si>
  <si>
    <t>Wanneer</t>
  </si>
  <si>
    <t>Direct na laatste gebruik</t>
  </si>
  <si>
    <t>Materalen inspecteren en ontsmetten</t>
  </si>
  <si>
    <t>Direct voor gebruik</t>
  </si>
  <si>
    <t>Nodig</t>
  </si>
  <si>
    <t>Oogst en transport zo koel mogelijk (bij voorkeur 's morgens vroeg)</t>
  </si>
  <si>
    <t>Dag van de oogst</t>
  </si>
  <si>
    <t>Let op</t>
  </si>
  <si>
    <t>hulpmiddelen nodig ter correctie)</t>
  </si>
  <si>
    <t>Direct bij binnenkomst oogstgoed in wijnmakerij</t>
  </si>
  <si>
    <t>Batchnaam</t>
  </si>
  <si>
    <t>Datum</t>
  </si>
  <si>
    <t>Druivenrassen</t>
  </si>
  <si>
    <t>Rollen in kneuzer zo afstellen, dat pitten onbeschadigd blijven, want</t>
  </si>
  <si>
    <t>daar kunnen bitterstoffen uitkomen</t>
  </si>
  <si>
    <t>Direct na ontstelen/kneuzen</t>
  </si>
  <si>
    <t>Weegschaal die in tienden van grammen kan wegen, KDS</t>
  </si>
  <si>
    <t>Logboek met rekenmogelijkheden</t>
  </si>
  <si>
    <t>Optioneel</t>
  </si>
  <si>
    <t>Werkwijze</t>
  </si>
  <si>
    <t>Monster nemen en metingen doen</t>
  </si>
  <si>
    <t>Monster nemen</t>
  </si>
  <si>
    <t>Zeven door koffiefilter</t>
  </si>
  <si>
    <t>Metingen doen bij 20 °C: pH, zuurgraad, Oechsle, temperatuur, volume</t>
  </si>
  <si>
    <t>Direct na voorgaande stap</t>
  </si>
  <si>
    <t>Densimeter of refractometer, kleine acidometer + blauwloog, pH=meter,</t>
  </si>
  <si>
    <t>Beter: Gebruik professionele laboapparatuur of laat meten in een labo</t>
  </si>
  <si>
    <t>thermometer, geschikte maatglazen, buret, pipetten</t>
  </si>
  <si>
    <t>pH</t>
  </si>
  <si>
    <t>Zuurgraad</t>
  </si>
  <si>
    <t>Temperatuur</t>
  </si>
  <si>
    <t>Oechsle</t>
  </si>
  <si>
    <t xml:space="preserve"> Liter</t>
  </si>
  <si>
    <t xml:space="preserve"> g/L</t>
  </si>
  <si>
    <t xml:space="preserve"> °C</t>
  </si>
  <si>
    <t>Soortelijke dichtheid</t>
  </si>
  <si>
    <t>Waarom</t>
  </si>
  <si>
    <t>Alternatief</t>
  </si>
  <si>
    <t>Nieuwe zuurgraad</t>
  </si>
  <si>
    <t>Waarom niet: Uitkomst zuurgraad na gisting niet te voorspellen</t>
  </si>
  <si>
    <t>Alcohol</t>
  </si>
  <si>
    <t>Droog extract (vuistregel 4 g/L)</t>
  </si>
  <si>
    <t>Verschil potentieel / gewenst alc</t>
  </si>
  <si>
    <t>Oplossing KDS (KaliumDiSulfiet) 1 g/L en citroenzuur</t>
  </si>
  <si>
    <t xml:space="preserve"> L</t>
  </si>
  <si>
    <t xml:space="preserve"> °Oe</t>
  </si>
  <si>
    <t>Potentieel % alcohol</t>
  </si>
  <si>
    <t xml:space="preserve"> g</t>
  </si>
  <si>
    <t xml:space="preserve"> %</t>
  </si>
  <si>
    <t>Gram suiker per liter nodig voor 1% alc</t>
  </si>
  <si>
    <t xml:space="preserve"> +</t>
  </si>
  <si>
    <t xml:space="preserve"> -</t>
  </si>
  <si>
    <t>Totaal suiker totaal toevoegen</t>
  </si>
  <si>
    <t>Suiker toevoegen per liter</t>
  </si>
  <si>
    <t xml:space="preserve"> x</t>
  </si>
  <si>
    <t>Volume most (vul in)</t>
  </si>
  <si>
    <t xml:space="preserve"> = Verschil tussen gewenst en potentieel alcohol</t>
  </si>
  <si>
    <t>Meting</t>
  </si>
  <si>
    <t>Suiker</t>
  </si>
  <si>
    <t>Volgen verloop gisting met meten van Oechsle</t>
  </si>
  <si>
    <t xml:space="preserve"> = Verschil alcohol x suiker (g/L) nodig voor 1% alc</t>
  </si>
  <si>
    <t>Potentieel alcohol</t>
  </si>
  <si>
    <t>Brix</t>
  </si>
  <si>
    <t>[graden]</t>
  </si>
  <si>
    <t>[g/L]</t>
  </si>
  <si>
    <t>[vol %]</t>
  </si>
  <si>
    <t>Gemeten Oechsle</t>
  </si>
  <si>
    <t>Verschil gewenst - potentieel alcohol</t>
  </si>
  <si>
    <t>Benodigd extra suiker per liter</t>
  </si>
  <si>
    <t>L</t>
  </si>
  <si>
    <t>g</t>
  </si>
  <si>
    <t>Schatten hoeveel suiker moet worden toegevoegd</t>
  </si>
  <si>
    <t>Theoretisch zet gist 17 g/L suiker om in 1% alcohol (kan wisselen)</t>
  </si>
  <si>
    <t>Alcohol waar je naar streeft is gewenst alcohol</t>
  </si>
  <si>
    <t>Totaal suiker benodigd (schatting)</t>
  </si>
  <si>
    <t>Houd er rekening mee, dat het uiteindelijk bereikte alcoholgehalte</t>
  </si>
  <si>
    <t>Hoe</t>
  </si>
  <si>
    <t xml:space="preserve">   Voordeel: Gist neemt bij rehydrateren bouwstoffen op, zodat de concur-</t>
  </si>
  <si>
    <t xml:space="preserve">   rentie met andere micro-organismen gewonnen wordt</t>
  </si>
  <si>
    <t xml:space="preserve">   dan toevoegen ZONDER ROEREN = Voorkeursmethode</t>
  </si>
  <si>
    <t>4 Klassieke giststarter maken (gist is tegenwoordig zo goed, dat dit niet</t>
  </si>
  <si>
    <t xml:space="preserve">   meer nodig is. Bovendien let de planning wat nauwer.</t>
  </si>
  <si>
    <t>3 Combinatie van 1 en 2</t>
  </si>
  <si>
    <t>2 Korrelgist direct opstrooien en NIET DOORROEREN</t>
  </si>
  <si>
    <t>Niet doorroeren, wan gist heeft voor zijn vermeerdering zuurstof nodig. En</t>
  </si>
  <si>
    <t>daarvan zit minder in de vloeistof dan in de lucht er boven of in de</t>
  </si>
  <si>
    <t>bovenste laag.</t>
  </si>
  <si>
    <t xml:space="preserve">    Vier tot tien maal de door de leverancier aanbevolen hoeveelheid</t>
  </si>
  <si>
    <t>Check: Temperatuur hoog genoeg om gisting op gang te brengen; en</t>
  </si>
  <si>
    <t>voldoende lucht boven vloeistof (gist heeft nu zuurstof nodig)</t>
  </si>
  <si>
    <t>Toevoegen van gistvoeding</t>
  </si>
  <si>
    <t>Twee of drie dagen na zichtbare start van de gisting</t>
  </si>
  <si>
    <t>Waarom niet eerder: Anders stimuleer je de groei van ongewenste</t>
  </si>
  <si>
    <t>micro-organismen</t>
  </si>
  <si>
    <t>Hoeveel</t>
  </si>
  <si>
    <t>Zou eigenlijk moeten afhangen van de beschikbare voeding in het</t>
  </si>
  <si>
    <t>oogstgoed (YAN: Yeast Available Nitrogen).</t>
  </si>
  <si>
    <t>Dit zou je moeten laten meten in een laboratorium</t>
  </si>
  <si>
    <t>Veel leveranciers bevelen aan gistvoeding te geven vóór de gisting.</t>
  </si>
  <si>
    <t>Dit dateert uit de tijd dat in onze streken vooral vruchtenwijnen</t>
  </si>
  <si>
    <t>gemaakt werden. De meeste vruchten bevatten geen of weinig</t>
  </si>
  <si>
    <t>geschikte gistvoeding.</t>
  </si>
  <si>
    <t>Vanaf nu DAGELIJKS RUIKEN</t>
  </si>
  <si>
    <r>
      <t>Bij geur rotte eieren (H</t>
    </r>
    <r>
      <rPr>
        <b/>
        <sz val="8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S-vorming) direct gistvoeding geven</t>
    </r>
  </si>
  <si>
    <t>Als 80% van het suiker (Oechslemetingen tussendoor!) verbruikt is, dan</t>
  </si>
  <si>
    <t>vermenigvuldigt gist zich niet meer. En heeft dus ook geen gistvoeding</t>
  </si>
  <si>
    <t>hevelen en beluchten. Normaal is dit niet nodig.</t>
  </si>
  <si>
    <t>Niet doen</t>
  </si>
  <si>
    <t>Elke keer ongeveer 0,5 gram gistvoeding per liter</t>
  </si>
  <si>
    <t>Hoe vaak</t>
  </si>
  <si>
    <r>
      <t>Telkens als H</t>
    </r>
    <r>
      <rPr>
        <sz val="8"/>
        <color theme="1"/>
        <rFont val="Arial"/>
        <family val="2"/>
      </rPr>
      <t>2</t>
    </r>
    <r>
      <rPr>
        <sz val="9"/>
        <color theme="1"/>
        <rFont val="Arial"/>
        <family val="2"/>
      </rPr>
      <t>S te ruiken is, tenzij 80% van de suiker verbruikt is.</t>
    </r>
  </si>
  <si>
    <t>Risico van teveel gistvoeding geven is gering, want alle gistvoeding</t>
  </si>
  <si>
    <t>die eerder gegeven is, is opgebruikt.</t>
  </si>
  <si>
    <t>Wat geven</t>
  </si>
  <si>
    <t>Wijn van depot afhevelen</t>
  </si>
  <si>
    <t>Het depot bestaat grotendeels uit dode gistcellen. Als die ontbinden,</t>
  </si>
  <si>
    <r>
      <t>komt zwavel (S) vrij uit eiwitten. Daaruit ontstaat H</t>
    </r>
    <r>
      <rPr>
        <sz val="8"/>
        <color theme="1"/>
        <rFont val="Arial"/>
        <family val="2"/>
      </rPr>
      <t>2</t>
    </r>
    <r>
      <rPr>
        <sz val="9"/>
        <color theme="1"/>
        <rFont val="Arial"/>
        <family val="2"/>
      </rPr>
      <t>S met de geur van</t>
    </r>
  </si>
  <si>
    <t>Bescherm de jonge wijn tegen overmaat aan zuurstof en zorg dat het vat</t>
  </si>
  <si>
    <t>met wijn geheel gevuld is. Vul de ruimte boven de wijn op met inert gas.</t>
  </si>
  <si>
    <t>KDS geven, ongeveer 01,5 - 0,20 g/L</t>
  </si>
  <si>
    <t>Vrij sulfiet meten en op 40-60 mg/L houden, zonodig met extra KDS</t>
  </si>
  <si>
    <t>Regelmatig vrij sulfiet meten</t>
  </si>
  <si>
    <t>Bij problemen (afwijkende geuren): Zie Probleemhulp op ww.rubinus.nl</t>
  </si>
  <si>
    <t>Eiwitstabilisatie met ijzerarme bentoniet</t>
  </si>
  <si>
    <t>Gehalte vrij sulfiet checken (30 - 60 mg/L)</t>
  </si>
  <si>
    <t>Checken of de wijn glashelder is</t>
  </si>
  <si>
    <t>Voorkom overmatig zuurstofcontact</t>
  </si>
  <si>
    <t>Gebruik brandschone flessen</t>
  </si>
  <si>
    <t>Gebruik nieuwe geschikte flesafsluitingen</t>
  </si>
  <si>
    <t>schroefdoppen, beste natuurkurk</t>
  </si>
  <si>
    <t>Elke wijnmaker is zelf volledig verantwoordelijk voor zijn eigen handelen en voor de resultaten daarvan.</t>
  </si>
  <si>
    <t>DISCLAIMER</t>
  </si>
  <si>
    <t>Oogstdatum</t>
  </si>
  <si>
    <t>Zuren beïnvloeden de soortelijke dichtheid</t>
  </si>
  <si>
    <t>Suikergehalte</t>
  </si>
  <si>
    <t>Gemeten</t>
  </si>
  <si>
    <t xml:space="preserve"> Waarde</t>
  </si>
  <si>
    <t>Kies: Gewenst alcohol</t>
  </si>
  <si>
    <t>Datum metingen</t>
  </si>
  <si>
    <t>Na gisting</t>
  </si>
  <si>
    <t>Voor gisting</t>
  </si>
  <si>
    <t>Metingen doen</t>
  </si>
  <si>
    <t>Na fermentatie, koudestabilisatie en evt. ontzuren</t>
  </si>
  <si>
    <t>Notities</t>
  </si>
  <si>
    <t>Vrij sulfiet</t>
  </si>
  <si>
    <t>Als meeste fijngist is neergeslagen</t>
  </si>
  <si>
    <t xml:space="preserve"> mg/L</t>
  </si>
  <si>
    <t>Toegevoegd KDS</t>
  </si>
  <si>
    <t xml:space="preserve"> gram</t>
  </si>
  <si>
    <t>Gistvoeding gegeven</t>
  </si>
  <si>
    <t>Welke gistvoeding</t>
  </si>
  <si>
    <t>Volume (na voorklaring)</t>
  </si>
  <si>
    <t>Vrij sulfiet checken en corrigeren</t>
  </si>
  <si>
    <t>Na corrigeren vrij sulfiet met KDS minstens twee dagen wachten</t>
  </si>
  <si>
    <t>Botteldatum</t>
  </si>
  <si>
    <t>Gebruikte afsluitingen</t>
  </si>
  <si>
    <t>Aantal flessen</t>
  </si>
  <si>
    <t>Resterend na afhevelen</t>
  </si>
  <si>
    <t>Aan de samenstelling van dit werkblad is grote aandacht besteed. Zo recent mogelijke bronnen zijn gebruikt.</t>
  </si>
  <si>
    <t>Niettemin wordt elke aansprakelijkheid uitgesloten voor schade, die mogelijk het gevolg is van het navolgen</t>
  </si>
  <si>
    <t>van de aanwijzingen, tips en berekeningen in dit document.</t>
  </si>
  <si>
    <t>Dit bestand gebruiken</t>
  </si>
  <si>
    <t>Suiker + zuren + droog extract</t>
  </si>
  <si>
    <t xml:space="preserve"> = Oechsle x 2,6</t>
  </si>
  <si>
    <t xml:space="preserve"> = Te meten zuurgraad in equivalenten wijnsteenzuur</t>
  </si>
  <si>
    <t xml:space="preserve"> = Efficiëntie gist: Meeste gist zet theoretisch 17 g/L suiker om in 1% alc</t>
  </si>
  <si>
    <t xml:space="preserve"> = Suiker (g/L) / Efficiëntie gist</t>
  </si>
  <si>
    <t xml:space="preserve"> = Werkelijk aanwezig suiker na aftrek van zuren en droog extract</t>
  </si>
  <si>
    <t>Suiker aanwezig</t>
  </si>
  <si>
    <t>(</t>
  </si>
  <si>
    <t>)</t>
  </si>
  <si>
    <t>Suikergehalte = Oechsle x 2,6 - zuren - droog extract</t>
  </si>
  <si>
    <t>Kies: Compensatie verdampingsverlies alcohol</t>
  </si>
  <si>
    <t>Suiker per liter nodig: Efficiëntie van de gist  x extra benodigde alcohol</t>
  </si>
  <si>
    <r>
      <t>Aanwezigheid van het gas H</t>
    </r>
    <r>
      <rPr>
        <sz val="8"/>
        <color theme="1"/>
        <rFont val="Arial"/>
        <family val="2"/>
      </rPr>
      <t>2</t>
    </r>
    <r>
      <rPr>
        <sz val="9"/>
        <color theme="1"/>
        <rFont val="Arial"/>
        <family val="2"/>
      </rPr>
      <t>S wijst op tekort aan gistvoeding</t>
    </r>
  </si>
  <si>
    <t>Vitamon Ultra, Uvavital, of DAP (DiAmmoniumFosfaat)</t>
  </si>
  <si>
    <t>Gewicht</t>
  </si>
  <si>
    <r>
      <t>Toevoegen 0,05 g KDS per kilo pulp.</t>
    </r>
    <r>
      <rPr>
        <sz val="9"/>
        <color theme="1"/>
        <rFont val="Arial"/>
        <family val="2"/>
      </rPr>
      <t xml:space="preserve"> Goed oplossen en verdelen</t>
    </r>
  </si>
  <si>
    <t>Toevoegen KDS</t>
  </si>
  <si>
    <t xml:space="preserve"> kg</t>
  </si>
  <si>
    <t>KDS per kg</t>
  </si>
  <si>
    <t>1 Korrelgist ca 20 minuten rehydrateren met Go-Ferm of Vitadrive en</t>
  </si>
  <si>
    <t>Gist hoeveelheid</t>
  </si>
  <si>
    <t>Gist soort</t>
  </si>
  <si>
    <t>Inoculatie wijze</t>
  </si>
  <si>
    <t>Methode ontzuring</t>
  </si>
  <si>
    <t>Vanaf nu PERIODIEK OECHSLEGEHALTE METEN</t>
  </si>
  <si>
    <t>Stilvallen of einde gisting beter te zien dan waterslot checken</t>
  </si>
  <si>
    <t xml:space="preserve"> (datum)</t>
  </si>
  <si>
    <t>Eerste gistvoeding</t>
  </si>
  <si>
    <t>Soort gistvoeding</t>
  </si>
  <si>
    <t>Datum eerste heveling</t>
  </si>
  <si>
    <t>Ontzuren of aanzuren als dat absoluut nodig is.</t>
  </si>
  <si>
    <t>Aangezuurd met</t>
  </si>
  <si>
    <t>Opties</t>
  </si>
  <si>
    <t>Doe met wijn GEEN DUBBELZOUT-ontzuring (i.t.t. most): Bij dubbelzout-</t>
  </si>
  <si>
    <t>ontzuring ontzuur je een deel van de vloeistof volledig, de pH ervan komt</t>
  </si>
  <si>
    <t>in de buurt van 8.0. Dat deel va de wijn oxideert en bederft de rest.</t>
  </si>
  <si>
    <t>zuurgraad te verlagen met 1 g/L. Niet meer dan 2-3 g/L kalk toevoegen,</t>
  </si>
  <si>
    <t>zout van kalk en appelzuur) en de pH wordt onacceptabel hoog.</t>
  </si>
  <si>
    <r>
      <rPr>
        <u/>
        <sz val="9"/>
        <color theme="0" tint="-0.34998626667073579"/>
        <rFont val="Arial"/>
        <family val="2"/>
      </rPr>
      <t>Ontzuren met kalk (Calciumcarbonaat, CaCO</t>
    </r>
    <r>
      <rPr>
        <u/>
        <sz val="8"/>
        <color theme="0" tint="-0.34998626667073579"/>
        <rFont val="Arial"/>
        <family val="2"/>
      </rPr>
      <t>3</t>
    </r>
    <r>
      <rPr>
        <u/>
        <sz val="9"/>
        <color theme="0" tint="-0.34998626667073579"/>
        <rFont val="Arial"/>
        <family val="2"/>
      </rPr>
      <t>)</t>
    </r>
    <r>
      <rPr>
        <sz val="9"/>
        <color theme="0" tint="-0.34998626667073579"/>
        <rFont val="Arial"/>
        <family val="2"/>
      </rPr>
      <t>: 0,67 g kalk volstaat om</t>
    </r>
  </si>
  <si>
    <t>meer dan 1 g/L wijnsteensteenzuur verwijderen.</t>
  </si>
  <si>
    <r>
      <rPr>
        <u/>
        <sz val="9"/>
        <color theme="0" tint="-0.34998626667073579"/>
        <rFont val="Arial"/>
        <family val="2"/>
      </rPr>
      <t>Ontzuren met Kalinat</t>
    </r>
    <r>
      <rPr>
        <sz val="9"/>
        <color theme="0" tint="-0.34998626667073579"/>
        <rFont val="Arial"/>
        <family val="2"/>
      </rPr>
      <t xml:space="preserve"> (kaliumcarbonaat, slaat wijnsteenzuur neer): niet </t>
    </r>
  </si>
  <si>
    <t>Andere mogelijkheden: Zie de handboeken over ontzuren.</t>
  </si>
  <si>
    <t>Variabelen in de wijn laten meten in een laboratorium.</t>
  </si>
  <si>
    <t>Bij commerciële wijn verplicht: Alcoholgehalte, vrij en totaal sulfiet, zuren.</t>
  </si>
  <si>
    <t>Ook voor amateur wijnmaker zinvol om te checken of het resultaat is wat</t>
  </si>
  <si>
    <t>ervan verwacht werd.</t>
  </si>
  <si>
    <t>Datum labmeting</t>
  </si>
  <si>
    <t>Totaal sulfiet</t>
  </si>
  <si>
    <t>Restsuiker</t>
  </si>
  <si>
    <t>Appelzuur</t>
  </si>
  <si>
    <t>Wijnsteenzuur</t>
  </si>
  <si>
    <t>Melkzuur (eventueel)</t>
  </si>
  <si>
    <t xml:space="preserve"> % vol</t>
  </si>
  <si>
    <t>Wettelijk max.</t>
  </si>
  <si>
    <t>droge witte wijn:</t>
  </si>
  <si>
    <t>Totaal zuur</t>
  </si>
  <si>
    <t>200 mg/L</t>
  </si>
  <si>
    <t>Bottelen</t>
  </si>
  <si>
    <t>Dit is de laatste kans om de wijn te beschermen</t>
  </si>
  <si>
    <t>Kurken weken in sulfietoplossing is tegenwoordig niet meer nodig</t>
  </si>
  <si>
    <t>............</t>
  </si>
  <si>
    <t>Gewenst % alcohol</t>
  </si>
  <si>
    <t>...........</t>
  </si>
  <si>
    <t xml:space="preserve"> =</t>
  </si>
  <si>
    <t>extract</t>
  </si>
  <si>
    <t>alcohol %</t>
  </si>
  <si>
    <t>gehalte g/L</t>
  </si>
  <si>
    <t>g/L</t>
  </si>
  <si>
    <t xml:space="preserve"> x 2,6 - </t>
  </si>
  <si>
    <t>verlies</t>
  </si>
  <si>
    <t>compensatie</t>
  </si>
  <si>
    <t>verdampings-</t>
  </si>
  <si>
    <t>droog</t>
  </si>
  <si>
    <t>zuur</t>
  </si>
  <si>
    <t xml:space="preserve">  g/L</t>
  </si>
  <si>
    <t xml:space="preserve"> Toelichting en berekening</t>
  </si>
  <si>
    <t>gewenst</t>
  </si>
  <si>
    <t>gemeten</t>
  </si>
  <si>
    <t>efficiëntie</t>
  </si>
  <si>
    <t>gist</t>
  </si>
  <si>
    <t>volume</t>
  </si>
  <si>
    <t>toevoegen</t>
  </si>
  <si>
    <t>most</t>
  </si>
  <si>
    <t>liter</t>
  </si>
  <si>
    <t xml:space="preserve"> - </t>
  </si>
  <si>
    <t xml:space="preserve"> x </t>
  </si>
  <si>
    <t>--------------------------------------</t>
  </si>
  <si>
    <t>Gemeten zuurgraad of waarde na aan/ontzuren</t>
  </si>
  <si>
    <t>Schone snoeischaar, ondiepe bakken of emmers</t>
  </si>
  <si>
    <t>Geen botrytisdruiven (anders vorming azijnzuur en oxidatie, en allerlei</t>
  </si>
  <si>
    <t>Gebruikt pectoenzym</t>
  </si>
  <si>
    <t>De soortelijke dichtheid gemeten in graden Oechsle</t>
  </si>
  <si>
    <t>Droog extract = wat resteert na verdamping (excl. suiker en zuren)</t>
  </si>
  <si>
    <t>Wijze rehydrateren</t>
  </si>
  <si>
    <r>
      <t xml:space="preserve">Let op: </t>
    </r>
    <r>
      <rPr>
        <u/>
        <sz val="9"/>
        <color theme="1"/>
        <rFont val="Arial"/>
        <family val="2"/>
      </rPr>
      <t xml:space="preserve">Doseringen </t>
    </r>
    <r>
      <rPr>
        <b/>
        <u/>
        <sz val="9"/>
        <color theme="1"/>
        <rFont val="Arial"/>
        <family val="2"/>
      </rPr>
      <t>per liter</t>
    </r>
  </si>
  <si>
    <t>Temperatuur aanvang</t>
  </si>
  <si>
    <t>Hoeveel gistvoeding</t>
  </si>
  <si>
    <t>meer nodig. Je kun dan het beste tussendoor de gistende most over-</t>
  </si>
  <si>
    <t>rotte eieren.</t>
  </si>
  <si>
    <t>want anders ontstaat het slecht oplosbare (troebels) calcium-malaat (het</t>
  </si>
  <si>
    <t>Kies afsluiting die goed afsluit tegen zuurstof: Diam-kurken, Neutrocork,</t>
  </si>
  <si>
    <t xml:space="preserve"> = Vaste stof excl. suiker en zuur na verdamping van vloeistof</t>
  </si>
  <si>
    <t>Aftrekken van suiker+zuren+extract</t>
  </si>
  <si>
    <t>Schatting hoeveel suiker moet worden toegevoegd met behulp van excel</t>
  </si>
  <si>
    <t>Kies: Stelpost droog extract</t>
  </si>
  <si>
    <t>De in te vullen velden zijn aangegeven als</t>
  </si>
  <si>
    <t>Gram (suiker)</t>
  </si>
  <si>
    <t xml:space="preserve"> Eén cijfer achter de komma</t>
  </si>
  <si>
    <t xml:space="preserve"> Geen cijfer achter de komma</t>
  </si>
  <si>
    <t>Gram (zuur)</t>
  </si>
  <si>
    <t xml:space="preserve"> Twee cijfers achter de komma</t>
  </si>
  <si>
    <t xml:space="preserve"> Intikken 10/5 of 10-5 volstaat</t>
  </si>
  <si>
    <t>Uur</t>
  </si>
  <si>
    <t>Dit werkblad bevat genummerde stappen in het wijnmaakproces, een beknopte beschrijving en waarschuwingen.</t>
  </si>
  <si>
    <t>Het verdient aanbeveling om vóór het gebruik het bestand op te slaan onder een andere (werk)naam, zodat het originele bestand behouden blijft.</t>
  </si>
  <si>
    <t>De rechterkolom kunt u gebruiken als logboek. Daarin worden berekeningen door Excel ondersteund.</t>
  </si>
  <si>
    <t>Verspreiden zonder toestemming is niet toegestaan.</t>
  </si>
  <si>
    <t>Elke wijnmaker is voor de gevolgen van zijn/haar eigen handelen geheel zelf verantwoordelijk.</t>
  </si>
  <si>
    <t>Als uw originele (oningevulde) bestand verloren is gegaan, kunt u dit altijd downloaden vanaf www.rubinus.nl/downloads.</t>
  </si>
  <si>
    <t>Deze velden bevatten formules die tegen (per ongeluk) wijzigen zijn beschermd.</t>
  </si>
  <si>
    <t>Gram (KDS)</t>
  </si>
  <si>
    <t>Milligram (KDS)</t>
  </si>
  <si>
    <t>De formules in deze berekeningen zijn gebaseerd op internationaal gangbare rekenregels. En niet op bijvoorbeeld de gebruikelijke Oechsletabellen, waarvan .</t>
  </si>
  <si>
    <t>Liter of kilo</t>
  </si>
  <si>
    <t>. In sommige gevallen leidt niet-invullen tot foutmeldingen in andere velden.</t>
  </si>
  <si>
    <t>Berekende alcoholwaarden zijn schattingen, want veel variabelen bepalen mate waarin suiker wordt omgezet in alcohol.</t>
  </si>
  <si>
    <t>Suiker (g/L) voor 1% alcohol</t>
  </si>
  <si>
    <t>Densiteit &gt; suiker &gt; alcohol</t>
  </si>
  <si>
    <t>Vuistregels</t>
  </si>
  <si>
    <t xml:space="preserve"> Wit: 1, rood: 1,5 % alc</t>
  </si>
  <si>
    <t xml:space="preserve"> Vuistregels</t>
  </si>
  <si>
    <t xml:space="preserve"> Meeste gist: 17 g/L</t>
  </si>
  <si>
    <t>Zuur g/L]</t>
  </si>
  <si>
    <t>Droog extract [g/L]</t>
  </si>
  <si>
    <t>Meten</t>
  </si>
  <si>
    <t>Compensatie oa verdamping</t>
  </si>
  <si>
    <t>Velden die niet zijn in te vullen bevatten berekeningen. Ze zijn in het werkblad herkenbaar als vetgedrukt paars getal, bijv.</t>
  </si>
  <si>
    <t xml:space="preserve"> -  Oechsle meten is hier alleen een middel om het verloop te volgen. Niet om het werkelijke suikergehalte te meten.</t>
  </si>
  <si>
    <t>siemzwaard@rubinus.nl</t>
  </si>
  <si>
    <t>Bij de verschillende waarden is gekozen voor de volgende formaten</t>
  </si>
  <si>
    <r>
      <rPr>
        <b/>
        <sz val="10"/>
        <color theme="1"/>
        <rFont val="Arial"/>
        <family val="2"/>
      </rPr>
      <t>Afdrukken</t>
    </r>
    <r>
      <rPr>
        <sz val="10"/>
        <color theme="1"/>
        <rFont val="Arial"/>
        <family val="2"/>
      </rPr>
      <t>: Alle pagina's zijn als Landscape (niet rechtopstaand) ingedeeld. Bij afdrukken van het werkblad wordt op elke pagina een kopregel afgedrukt:</t>
    </r>
  </si>
  <si>
    <r>
      <rPr>
        <b/>
        <sz val="10"/>
        <color theme="1"/>
        <rFont val="Arial"/>
        <family val="2"/>
      </rPr>
      <t>Grijze tekst</t>
    </r>
    <r>
      <rPr>
        <sz val="10"/>
        <color theme="1"/>
        <rFont val="Arial"/>
        <family val="2"/>
      </rPr>
      <t xml:space="preserve"> bij optionele stappen kunt u zwart maken door in een veld op Ctrl-1 te drukken. U krijgt dan een pop-up scherm en dat heeft een tabblad</t>
    </r>
  </si>
  <si>
    <t>"Lettertype". Daar kunt u de kleur van het lettertype instellen.</t>
  </si>
  <si>
    <t>bijna nooit wordt duidelijk gemaakt welke parameters meetellen bij de bepaling van suikergehalte en alcoholwaarden.</t>
  </si>
  <si>
    <t>Let op: Bij de omzetting van suiker in alcohol zijn allerlei variabelen betrokken zijn, die nauwelijks meetbaar of voorspelbaar zijn.</t>
  </si>
  <si>
    <t>Elke berekende alcoholwaarde is daarom niet meer dan een goede schatting.</t>
  </si>
  <si>
    <r>
      <rPr>
        <b/>
        <sz val="10"/>
        <color theme="1"/>
        <rFont val="Arial"/>
        <family val="2"/>
      </rPr>
      <t>Formules wijzigen</t>
    </r>
    <r>
      <rPr>
        <sz val="10"/>
        <color theme="1"/>
        <rFont val="Arial"/>
        <family val="2"/>
      </rPr>
      <t>: Hef eerst de beveiliging van het werkblad op: Excel tabblad Controleren (in bovenste menubalk) en kies</t>
    </r>
  </si>
  <si>
    <t>Op dit bestand rust auteursrecht. U bent gerechtigd het uitsluitend te benutten voor eigen gebruik.</t>
  </si>
  <si>
    <t>AUTEURSRECHT</t>
  </si>
  <si>
    <t>De auteur verwerpt aansprakelijkheid voor mogelijke schade die ontstaat door het gebruik van dit bestand.</t>
  </si>
  <si>
    <t xml:space="preserve"> -  Bij ongeveer</t>
  </si>
  <si>
    <t xml:space="preserve"> -  Neem een monster steeds vanaf ongeveer dezelfde plaats in gistingsvat en meet bij dezelfde temperatuur.</t>
  </si>
  <si>
    <t xml:space="preserve">    Want Oechsle wordt behalve door suiker ook beïnvloed door zuren, droog extract en alcohol (veranderen gaandeweg).</t>
  </si>
  <si>
    <t>Oechsle is ongeveer 80% van de suiker van meting 1 vergist en is gistvoeding geven zinloos.</t>
  </si>
  <si>
    <t xml:space="preserve">    Want gistcellen vermeerderei zich hierna nauwelijks meer.</t>
  </si>
  <si>
    <t xml:space="preserve">In te vullen velden: </t>
  </si>
  <si>
    <t>Schatting hoeveel suiker moet worden toegevoegd (handmatig berekenen)</t>
  </si>
  <si>
    <t>A</t>
  </si>
  <si>
    <t>B</t>
  </si>
  <si>
    <t>C</t>
  </si>
  <si>
    <t>G</t>
  </si>
  <si>
    <t>I</t>
  </si>
  <si>
    <t>D</t>
  </si>
  <si>
    <t>E</t>
  </si>
  <si>
    <t>F</t>
  </si>
  <si>
    <t xml:space="preserve"> = Zuurgraad + Droog extract</t>
  </si>
  <si>
    <t>H</t>
  </si>
  <si>
    <t>J</t>
  </si>
  <si>
    <t>K</t>
  </si>
  <si>
    <t>[ C = B x 2,6 ]</t>
  </si>
  <si>
    <t>[ F = D + E ]</t>
  </si>
  <si>
    <t>[ G = C - F ]</t>
  </si>
  <si>
    <t>[ I = G / A ]</t>
  </si>
  <si>
    <t>[ J = I - H ]</t>
  </si>
  <si>
    <t>[ K = J x A ]</t>
  </si>
  <si>
    <t xml:space="preserve"> = Schatting, omdat veel factoren omzetting beïnvloeden</t>
  </si>
  <si>
    <t>M</t>
  </si>
  <si>
    <t>[ M = K x L ]</t>
  </si>
  <si>
    <t>gram</t>
  </si>
  <si>
    <t>potentieel alcohol</t>
  </si>
  <si>
    <t>aanwezig suiker begin</t>
  </si>
  <si>
    <t>efficiëntie gist</t>
  </si>
  <si>
    <t>Vragen of opmerkingen zijn welkom via</t>
  </si>
  <si>
    <t>LCC201801 (voorbeeld)</t>
  </si>
  <si>
    <t>ruim 1% naar boven of beneden kan afwijken van de hier berekende.</t>
  </si>
  <si>
    <t>Potentieel alcohol = suiker / efficiëntie gist</t>
  </si>
  <si>
    <t>Bij fermentatie treedt verdamping van alcohol op. Bij vergisting in een</t>
  </si>
  <si>
    <t>open cuve (rode wijn) moet de compensatie 1,5 % zijn.</t>
  </si>
  <si>
    <t>Kilo's pulp</t>
  </si>
  <si>
    <t xml:space="preserve"> Kg</t>
  </si>
  <si>
    <t>Geschatte fractie sap</t>
  </si>
  <si>
    <t>Rekenen met</t>
  </si>
  <si>
    <t>Rekenvolume (zie stap meten)</t>
  </si>
  <si>
    <t>Efficiëntie gist (g/L suiker voor 1% alc)</t>
  </si>
  <si>
    <t>Totaal suiker nodig: Rekenvolume x per liter benodigd suiker</t>
  </si>
  <si>
    <t>Rekenvolume zoals eerder bepaald bij metingen</t>
  </si>
  <si>
    <t>Vroeger werden in deze fase pectoenzymen en lysozym toegevoegd. Dat</t>
  </si>
  <si>
    <t>is echter niet nodig: Druivenschillen bevatten van nature pectoenzymen en</t>
  </si>
  <si>
    <t>ze verblijven minstens twee weken in de pulp voordat geperst wordt.</t>
  </si>
  <si>
    <t>Lysozym toegevoegd</t>
  </si>
  <si>
    <t>Indien toch pectoenzym en/of lysozym wordt toegevoegd:</t>
  </si>
  <si>
    <t>Lysozym is niet nodig (malo?) en in biologische wijn niet toegestaan.</t>
  </si>
  <si>
    <t>Ca 85% van pulp is vloeistof. Ook al wordt dat niet helemaal uitgeperst,</t>
  </si>
  <si>
    <t>dit sap doet voor de berekeningen mee aan de gisting.</t>
  </si>
  <si>
    <t xml:space="preserve"> Liter   ("rekenvolume")</t>
  </si>
  <si>
    <t>Pulp ontzuren of aanzuren</t>
  </si>
  <si>
    <t>Beter</t>
  </si>
  <si>
    <t>Methode aan/ontzuring</t>
  </si>
  <si>
    <t>Wel doen als zuurgraad 12 g/L of meer is</t>
  </si>
  <si>
    <t>Tijdig oogsten, gist gebruiken die appelzuur wegwerkt (Lalvin 71B of</t>
  </si>
  <si>
    <t>toegestaan in EU)</t>
  </si>
  <si>
    <t>Tool Ontzuren (zie www.rubinus.nl/downloads)</t>
  </si>
  <si>
    <t>Eiken chips toevoegen</t>
  </si>
  <si>
    <t>of Bioferm Malic), na gisting Kalinat gebruiken, met water verdunnen (niet</t>
  </si>
  <si>
    <t xml:space="preserve">Beste moment om chips toe te voegen is vóór de gisting. Bevordert de </t>
  </si>
  <si>
    <t>Voordat gist wordt toegevoegd.</t>
  </si>
  <si>
    <t>Opstrooien en goed met pulp mengen</t>
  </si>
  <si>
    <t>Eiken chips (soort is afhankelijk van gewenste accenten in aroma)</t>
  </si>
  <si>
    <t>Veel meer mogelijk dan na gisting: Zonder (hout-)problemen tot 10 g / Kg</t>
  </si>
  <si>
    <t>Bij toevoeging van chips na de gisting kunnen bovendien bitterstoffen uit</t>
  </si>
  <si>
    <t>de chips storend werken.</t>
  </si>
  <si>
    <t>Toegevoegde chips</t>
  </si>
  <si>
    <t>Toast</t>
  </si>
  <si>
    <t>Frans / Amerikaans</t>
  </si>
  <si>
    <t>Gewenst per kilo pulp</t>
  </si>
  <si>
    <t>Rekenvolume is</t>
  </si>
  <si>
    <t>Toe te voegen totaal</t>
  </si>
  <si>
    <t>kleurstabiliteit en uit het hout komt zuurstof (juist nú nodig als gist zich</t>
  </si>
  <si>
    <t>moet vermenigvuldigen).</t>
  </si>
  <si>
    <t>pulp (vgl. max 3 gram/liter na de gisting). Aroma- en smaakeffecten veel</t>
  </si>
  <si>
    <t>meer balans dan bij toevoeging na fermentatie.</t>
  </si>
  <si>
    <t>Voor gebruik chips kort spoelen met schoon water</t>
  </si>
  <si>
    <t>Merk / leverancier</t>
  </si>
  <si>
    <t>Gistingsvat afsluiten met luchtdoorlatende doek</t>
  </si>
  <si>
    <t>Moet goed afsluiten tegen insecten</t>
  </si>
  <si>
    <t>Fermentatie in open houten cuve</t>
  </si>
  <si>
    <t>Gistvoeding oplossen in wat pulpsap en goed door de pulp roeren</t>
  </si>
  <si>
    <t>Alternatieven: Handmatig ontstelen en daarna kneuzen</t>
  </si>
  <si>
    <t>Kneuzer of ontsteler/kneuzer en kuip om gekneusde pulp in te doen</t>
  </si>
  <si>
    <t>Kuip maximaal 2/3 vullen ivm omhoog komen van de "hoed" (schillen).</t>
  </si>
  <si>
    <r>
      <t>Densimeter, refractometer en "</t>
    </r>
    <r>
      <rPr>
        <b/>
        <sz val="9"/>
        <color theme="1"/>
        <rFont val="Arial"/>
        <family val="2"/>
      </rPr>
      <t>Tool gistingsverloop</t>
    </r>
    <r>
      <rPr>
        <sz val="9"/>
        <color theme="1"/>
        <rFont val="Arial"/>
        <family val="2"/>
      </rPr>
      <t>"</t>
    </r>
  </si>
  <si>
    <t>Check ook of de temperatuur niet hoger wordt dan 30 °C</t>
  </si>
  <si>
    <t>Vanaf nu suiker in porties geven</t>
  </si>
  <si>
    <t>Met toevoeging in porties wordt de duur van de gisting opgerekt. Zolang</t>
  </si>
  <si>
    <t>bij de gisting koolzuurgas gevormd wordt en ontwijkt, is de wijn redelijk</t>
  </si>
  <si>
    <t>De hoed is de laag van schillen die komt bovendrijven drijven door .</t>
  </si>
  <si>
    <t>opstijgend koolzuurgas. Onderdompelen bevordert aroma- en kleur-</t>
  </si>
  <si>
    <t>extractie en houdt de hoed vochtig. Bij uitdrogen is de hoed vatbaar voor</t>
  </si>
  <si>
    <t>infectie met schadelijke micro-organismen.</t>
  </si>
  <si>
    <t>Vanaf nu minimaal 2x daags de hoed onderdompelen</t>
  </si>
  <si>
    <t>Combineer</t>
  </si>
  <si>
    <t>met</t>
  </si>
  <si>
    <t>Strooi suiker op de hoed en dompel deze goed onder.</t>
  </si>
  <si>
    <t>datum</t>
  </si>
  <si>
    <t>Bij hoed onderdompelen en suiker geven zorgen dat er geen insecten</t>
  </si>
  <si>
    <t>zoals fruitvliegjes bij de gistende pulp kunnen komen.</t>
  </si>
  <si>
    <t>Als de gisting bijna afgerond is (gepland suiker gegeven en Oechsle is</t>
  </si>
  <si>
    <t>Condities</t>
  </si>
  <si>
    <t>(sommige mensen hebben een histamine-intolerantie)</t>
  </si>
  <si>
    <t>Alcoholgehalte maximaal 14 % (lager is beter)</t>
  </si>
  <si>
    <t>beschermd. Streef naar een gistingsduur van 2 - 3 weken.</t>
  </si>
  <si>
    <t>Persen in twee stappen</t>
  </si>
  <si>
    <t>Stap 1: Sap laten weglopen (lekwijn, zacht)</t>
  </si>
  <si>
    <t>Stap 2: Schillen, pitten persen (perswijn, hard, meer tannines)</t>
  </si>
  <si>
    <t>Persdruk ongeveer 1 Bar.</t>
  </si>
  <si>
    <t>Zonodig later assembleren (mengen) naar smaak.</t>
  </si>
  <si>
    <t>De twee batches nu gescheiden maar wel hetzelfde behandelen</t>
  </si>
  <si>
    <t>Als dat laatste teveel werk is, nu alvast assembleren</t>
  </si>
  <si>
    <t>Optie: Nog twee weken extra wachten (verlengde schilweking).</t>
  </si>
  <si>
    <t>Alleen doen bij voldoende mogelijkheden om oxidatie tegen te gaan, bijv.</t>
  </si>
  <si>
    <t>met inert gas boven de wijn</t>
  </si>
  <si>
    <t>Datum persen</t>
  </si>
  <si>
    <t xml:space="preserve"> dagen</t>
  </si>
  <si>
    <t>Maceratieduur</t>
  </si>
  <si>
    <t>Twee tot drie weken na de start van de gisting (maceratieduur) als alle</t>
  </si>
  <si>
    <r>
      <t xml:space="preserve">suiker ongeveer op is. </t>
    </r>
    <r>
      <rPr>
        <b/>
        <sz val="9"/>
        <color theme="1"/>
        <rFont val="Arial"/>
        <family val="2"/>
      </rPr>
      <t>Gebruik ook de Tool Gistingsverloop</t>
    </r>
    <r>
      <rPr>
        <sz val="9"/>
        <color theme="1"/>
        <rFont val="Arial"/>
        <family val="2"/>
      </rPr>
      <t>.</t>
    </r>
  </si>
  <si>
    <t>Lekwijn</t>
  </si>
  <si>
    <t xml:space="preserve"> liter</t>
  </si>
  <si>
    <t>Perswijn</t>
  </si>
  <si>
    <t>Totaal geperst</t>
  </si>
  <si>
    <t xml:space="preserve">Werk zo hygiënisch mogelijk. </t>
  </si>
  <si>
    <t>Probeer niet de laatste drup uit de schillen te persen (bevat veel</t>
  </si>
  <si>
    <t>bitterstoffen).</t>
  </si>
  <si>
    <t>Temperatuur tussen 18 en 24 °C</t>
  </si>
  <si>
    <t>pH minimaal 3,1 (sommige reinculturen verdragen lagere pH)</t>
  </si>
  <si>
    <t>Vrij sulfiet maximaal 30 mg/L (minder is beter)</t>
  </si>
  <si>
    <t>Appelzuur gehalte minimaal 1 g/L</t>
  </si>
  <si>
    <t>Niet  als</t>
  </si>
  <si>
    <t>De zuurgraad al minder is dan 5 g/L</t>
  </si>
  <si>
    <t>De pH al 3,6 of hoger is.</t>
  </si>
  <si>
    <t>U fruitige rode wijn wilt maken.</t>
  </si>
  <si>
    <t>Als er zo weinig mogelijk histamines in de wijn moeten komen</t>
  </si>
  <si>
    <t>Soms komt malo niet op gang door aanwezigheid vetzuren. Voeg dan een</t>
  </si>
  <si>
    <t>een malo-voeding toe die vetzuren bindt.</t>
  </si>
  <si>
    <t>Oorzaak kan ook te laag aantal malo-bacteriën zijn. Voeg dan een betere</t>
  </si>
  <si>
    <t>kwaliteit toe</t>
  </si>
  <si>
    <t>Wijn wordt overall minder zuur: pH stijgt ca 0,3</t>
  </si>
  <si>
    <t xml:space="preserve"> (Wilde bacteriën zoals Pediococcus- en Lactobacillus-soorten geven</t>
  </si>
  <si>
    <t>meer vorming van azijn, histamines, diacetyl en andere ongewenste</t>
  </si>
  <si>
    <t>geuren en smaken)</t>
  </si>
  <si>
    <t>Als jarenlang dezelfde vaten voor een malo worden gebruikt, en daarbij</t>
  </si>
  <si>
    <t>in het begin steeds reinculturen zijn gebruikt, mag de malo spontaan op</t>
  </si>
  <si>
    <t>gang komen (immers geen wilde malobacteriën aanwezig)</t>
  </si>
  <si>
    <t>Checken of de condities in orde zijn</t>
  </si>
  <si>
    <t>Mengsel 15 Minuten laten staan</t>
  </si>
  <si>
    <t>Mengsel goed oproeren en dan aan de wijn toevoegen onder roeren</t>
  </si>
  <si>
    <t>Optioneel: malo-voeding op te lossen in lauwwarm water</t>
  </si>
  <si>
    <t>Malobacteriën toevoegen aan ruim, lauwwarm water, roeren</t>
  </si>
  <si>
    <t>Malo (malolactische "fermentatie") opstarten</t>
  </si>
  <si>
    <t>Effect: omzetting door bacteriën van appelzuur in melkzuur</t>
  </si>
  <si>
    <t>Wijn wordt zachter (appelzuur omgezet in zachtere melkzuur. Malo kan niet</t>
  </si>
  <si>
    <t>later op fles plaatsvinden, omdat de wijn biologisch stabiel wordt</t>
  </si>
  <si>
    <t>Duur</t>
  </si>
  <si>
    <t>Een malo kan in 10 dagen klaar zijn, soms duurt het twee maanden</t>
  </si>
  <si>
    <t>Pas op met mengen van wijnen waarvan de ene wel een malo heeft</t>
  </si>
  <si>
    <t>waarmee opnieuw een malo kan starten.</t>
  </si>
  <si>
    <t>ondergaan en de andere niet. De andere bevat dan nog appelzuur</t>
  </si>
  <si>
    <t>Datum toevoegen malobacteriën</t>
  </si>
  <si>
    <t>Datum einde malo</t>
  </si>
  <si>
    <t>Wijze constatering einde malo</t>
  </si>
  <si>
    <t>Geen appelzuur meer aanwezig (meting laboratorium)</t>
  </si>
  <si>
    <t>(verwijder tekst die niet van toepassing is)</t>
  </si>
  <si>
    <t>Geen koolzuurgasbelletjes meer langs rand gistingsvat</t>
  </si>
  <si>
    <t>Stijging pH</t>
  </si>
  <si>
    <t>pH voor start malo</t>
  </si>
  <si>
    <t>pH na voltooiing malo</t>
  </si>
  <si>
    <t>pH-verschil voor / na</t>
  </si>
  <si>
    <t>(merk, naam, leverancier)</t>
  </si>
  <si>
    <t>Toegevoegde cultuur</t>
  </si>
  <si>
    <t>Let op: Als de malo niet binnen een week is afgerond, dan de volgende</t>
  </si>
  <si>
    <t>stap zetten (afhevelen) en de malo op de afgehevelde wijn verder laten</t>
  </si>
  <si>
    <t>gaan</t>
  </si>
  <si>
    <t>Als de gisting of malo is afgerond (of na een week na start malo)</t>
  </si>
  <si>
    <t>De jonge rode wijn is nu praktisch helder en er hoeven geen klarings-</t>
  </si>
  <si>
    <t>middelen te worden toegevoegd.</t>
  </si>
  <si>
    <t>Wacht met de volgende stap tot een eventuele malo is afgerond</t>
  </si>
  <si>
    <t>Na de metingen in de voorgaande stap</t>
  </si>
  <si>
    <t>Indien</t>
  </si>
  <si>
    <t>Als de wijn ook te genieten moet zijn voor mensen met een histamine-</t>
  </si>
  <si>
    <t>intolerantie (bentoniet bindt behalve eiwitten ook histamines)</t>
  </si>
  <si>
    <t>Densimeter of refractometer, kleine acidometer + blauwloog, pH-meter,</t>
  </si>
  <si>
    <t>roerend aan wijn toevoegen. Na een week afhevelen.</t>
  </si>
  <si>
    <t>Eiken chips toevoegen (liever voor dan na gisting)</t>
  </si>
  <si>
    <t>Na gisting maximaal 3 g/L</t>
  </si>
  <si>
    <t>Bentoniet (0,1 g/L) laten wellen in lauwwarm water. Na 10 uur afgieten en</t>
  </si>
  <si>
    <t>Voor toevoegen spoelen met schoon water. Pas verwijderen voor bottelen</t>
  </si>
  <si>
    <t>(dan afhevelen)</t>
  </si>
  <si>
    <t>Datum toevoeging</t>
  </si>
  <si>
    <t>Wat voor chips</t>
  </si>
  <si>
    <t>Hoeveel chips</t>
  </si>
  <si>
    <t>Gist toevoegen (inoculatie, 4 methoden)</t>
  </si>
  <si>
    <t>Benodigd suiker</t>
  </si>
  <si>
    <t>gram
suiker
toegevoegd</t>
  </si>
  <si>
    <t>nog
toevoegen</t>
  </si>
  <si>
    <t>Voldoende suiker, tool om de hoed mee naar beneden te duwen</t>
  </si>
  <si>
    <t>Cabernet Cortis (voorbeeld)</t>
  </si>
  <si>
    <t>Pers, opvangbakken / gistingsflessen / glazen ballons / houten vaten</t>
  </si>
  <si>
    <t>ongeveer 10% van begin-Oechsle</t>
  </si>
  <si>
    <t>Geen appelzuur meer aanwezig (zelf gemeten m.b.v. chromatografie)</t>
  </si>
  <si>
    <t>Reincultuur malobacteriën zoals Oenococcus Oeni</t>
  </si>
  <si>
    <t>Ontstelen / kneuzen</t>
  </si>
  <si>
    <t>Blad Beveiligen of Beveiliging opheffen. Met wachtwoord 0000 (vier maal nul) kunt u de beveiliging opheffen of weer instellen.</t>
  </si>
  <si>
    <t>Ongeveer 0,2 - 0,4 gram per liter (vuistregel)</t>
  </si>
  <si>
    <t>Navigeer met linker/rechter pijltoetsen of scroll en klik veld aan</t>
  </si>
  <si>
    <t>Verschil</t>
  </si>
  <si>
    <t>dgn</t>
  </si>
  <si>
    <r>
      <rPr>
        <b/>
        <sz val="9"/>
        <color theme="1"/>
        <rFont val="Calibri"/>
        <family val="2"/>
      </rPr>
      <t>©</t>
    </r>
    <r>
      <rPr>
        <b/>
        <sz val="9"/>
        <color theme="1"/>
        <rFont val="Arial"/>
        <family val="2"/>
      </rPr>
      <t>Siem Zwaard 2020</t>
    </r>
  </si>
  <si>
    <t>©Siem Zwaard 2020</t>
  </si>
  <si>
    <t>Werkblad rode wijn - versie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</si>
</sst>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/mm/yy;@"/>
    <numFmt numFmtId="166" formatCode="#,##0.0"/>
    <numFmt numFmtId="167" formatCode="0.0"/>
    <numFmt numFmtId="168" formatCode="#,##0.000"/>
    <numFmt numFmtId="169" formatCode="0.000"/>
  </numFmts>
  <fonts count="2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theme="1"/>
      <name val="Arial"/>
      <family val="2"/>
    </font>
    <font>
      <b/>
      <u/>
      <sz val="9"/>
      <color theme="1"/>
      <name val="Arial"/>
      <family val="2"/>
    </font>
    <font>
      <u/>
      <sz val="9"/>
      <color theme="0" tint="-0.34998626667073579"/>
      <name val="Arial"/>
      <family val="2"/>
    </font>
    <font>
      <u/>
      <sz val="8"/>
      <color theme="0" tint="-0.34998626667073579"/>
      <name val="Arial"/>
      <family val="2"/>
    </font>
    <font>
      <sz val="48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7030A0"/>
      <name val="Arial"/>
      <family val="2"/>
    </font>
    <font>
      <b/>
      <sz val="10"/>
      <color rgb="FF7030A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9"/>
      <color theme="0"/>
      <name val="Arial"/>
      <family val="2"/>
    </font>
    <font>
      <u/>
      <sz val="10"/>
      <color theme="10"/>
      <name val="Arial"/>
      <family val="2"/>
    </font>
    <font>
      <b/>
      <sz val="9"/>
      <color theme="0" tint="-0.34998626667073579"/>
      <name val="Arial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469">
    <xf numFmtId="0" fontId="0" fillId="0" borderId="0" xfId="0"/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0" fontId="0" fillId="4" borderId="1" xfId="0" applyFill="1" applyBorder="1"/>
    <xf numFmtId="49" fontId="3" fillId="4" borderId="1" xfId="0" applyNumberFormat="1" applyFont="1" applyFill="1" applyBorder="1" applyAlignment="1" applyProtection="1">
      <alignment wrapText="1" readingOrder="1"/>
      <protection locked="0"/>
    </xf>
    <xf numFmtId="164" fontId="3" fillId="4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Protection="1">
      <protection locked="0"/>
    </xf>
    <xf numFmtId="165" fontId="3" fillId="4" borderId="1" xfId="0" applyNumberFormat="1" applyFont="1" applyFill="1" applyBorder="1" applyAlignment="1" applyProtection="1">
      <alignment horizontal="right"/>
      <protection locked="0"/>
    </xf>
    <xf numFmtId="166" fontId="3" fillId="4" borderId="1" xfId="0" applyNumberFormat="1" applyFont="1" applyFill="1" applyBorder="1" applyProtection="1">
      <protection locked="0"/>
    </xf>
    <xf numFmtId="167" fontId="3" fillId="4" borderId="1" xfId="0" applyNumberFormat="1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167" fontId="4" fillId="4" borderId="1" xfId="0" applyNumberFormat="1" applyFont="1" applyFill="1" applyBorder="1" applyProtection="1">
      <protection locked="0"/>
    </xf>
    <xf numFmtId="49" fontId="3" fillId="4" borderId="1" xfId="0" applyNumberFormat="1" applyFont="1" applyFill="1" applyBorder="1" applyAlignment="1" applyProtection="1">
      <alignment vertical="top" wrapText="1" readingOrder="1"/>
      <protection locked="0"/>
    </xf>
    <xf numFmtId="1" fontId="3" fillId="4" borderId="13" xfId="0" applyNumberFormat="1" applyFont="1" applyFill="1" applyBorder="1" applyAlignment="1" applyProtection="1">
      <alignment horizontal="left" vertical="top" readingOrder="1"/>
      <protection locked="0"/>
    </xf>
    <xf numFmtId="165" fontId="3" fillId="4" borderId="1" xfId="0" applyNumberFormat="1" applyFont="1" applyFill="1" applyBorder="1" applyAlignment="1" applyProtection="1">
      <alignment horizontal="left" vertical="top" readingOrder="1"/>
      <protection locked="0"/>
    </xf>
    <xf numFmtId="14" fontId="3" fillId="4" borderId="1" xfId="0" applyNumberFormat="1" applyFont="1" applyFill="1" applyBorder="1" applyProtection="1">
      <protection locked="0"/>
    </xf>
    <xf numFmtId="165" fontId="3" fillId="4" borderId="1" xfId="0" applyNumberFormat="1" applyFont="1" applyFill="1" applyBorder="1" applyProtection="1">
      <protection locked="0"/>
    </xf>
    <xf numFmtId="165" fontId="3" fillId="4" borderId="13" xfId="0" applyNumberFormat="1" applyFont="1" applyFill="1" applyBorder="1" applyProtection="1">
      <protection locked="0"/>
    </xf>
    <xf numFmtId="1" fontId="3" fillId="4" borderId="13" xfId="0" applyNumberFormat="1" applyFont="1" applyFill="1" applyBorder="1" applyProtection="1">
      <protection locked="0"/>
    </xf>
    <xf numFmtId="167" fontId="3" fillId="4" borderId="13" xfId="0" applyNumberFormat="1" applyFont="1" applyFill="1" applyBorder="1" applyProtection="1">
      <protection locked="0"/>
    </xf>
    <xf numFmtId="164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167" fontId="4" fillId="4" borderId="14" xfId="0" applyNumberFormat="1" applyFont="1" applyFill="1" applyBorder="1" applyProtection="1">
      <protection locked="0"/>
    </xf>
    <xf numFmtId="169" fontId="3" fillId="4" borderId="1" xfId="0" applyNumberFormat="1" applyFont="1" applyFill="1" applyBorder="1" applyProtection="1">
      <protection locked="0"/>
    </xf>
    <xf numFmtId="165" fontId="3" fillId="4" borderId="1" xfId="0" applyNumberFormat="1" applyFont="1" applyFill="1" applyBorder="1" applyAlignment="1" applyProtection="1">
      <alignment horizontal="left"/>
      <protection locked="0"/>
    </xf>
    <xf numFmtId="1" fontId="3" fillId="4" borderId="13" xfId="0" applyNumberFormat="1" applyFont="1" applyFill="1" applyBorder="1" applyAlignment="1" applyProtection="1">
      <alignment horizontal="left"/>
      <protection locked="0"/>
    </xf>
    <xf numFmtId="0" fontId="3" fillId="4" borderId="1" xfId="0" applyFont="1" applyFill="1" applyBorder="1" applyProtection="1"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167" fontId="3" fillId="2" borderId="0" xfId="0" applyNumberFormat="1" applyFont="1" applyFill="1" applyBorder="1" applyProtection="1"/>
    <xf numFmtId="1" fontId="18" fillId="2" borderId="0" xfId="0" applyNumberFormat="1" applyFont="1" applyFill="1" applyBorder="1" applyProtection="1"/>
    <xf numFmtId="167" fontId="18" fillId="2" borderId="0" xfId="0" applyNumberFormat="1" applyFont="1" applyFill="1" applyBorder="1" applyProtection="1"/>
    <xf numFmtId="14" fontId="0" fillId="2" borderId="0" xfId="0" applyNumberFormat="1" applyFill="1" applyAlignment="1">
      <alignment horizontal="right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  <xf numFmtId="0" fontId="5" fillId="2" borderId="0" xfId="0" applyFont="1" applyFill="1" applyBorder="1" applyProtection="1"/>
    <xf numFmtId="0" fontId="0" fillId="2" borderId="0" xfId="0" applyFont="1" applyFill="1" applyProtection="1"/>
    <xf numFmtId="0" fontId="0" fillId="2" borderId="0" xfId="0" applyFont="1" applyFill="1" applyAlignment="1" applyProtection="1">
      <alignment horizontal="left"/>
    </xf>
    <xf numFmtId="0" fontId="0" fillId="2" borderId="0" xfId="0" applyFont="1" applyFill="1" applyBorder="1" applyProtection="1"/>
    <xf numFmtId="167" fontId="0" fillId="2" borderId="0" xfId="0" applyNumberFormat="1" applyFont="1" applyFill="1" applyBorder="1" applyProtection="1"/>
    <xf numFmtId="0" fontId="0" fillId="2" borderId="9" xfId="0" applyFont="1" applyFill="1" applyBorder="1" applyProtection="1"/>
    <xf numFmtId="0" fontId="1" fillId="2" borderId="0" xfId="0" applyFont="1" applyFill="1" applyBorder="1" applyProtection="1"/>
    <xf numFmtId="0" fontId="0" fillId="2" borderId="6" xfId="0" applyFont="1" applyFill="1" applyBorder="1" applyProtection="1"/>
    <xf numFmtId="0" fontId="3" fillId="2" borderId="0" xfId="0" applyFont="1" applyFill="1" applyBorder="1" applyProtection="1"/>
    <xf numFmtId="0" fontId="16" fillId="2" borderId="11" xfId="0" applyFont="1" applyFill="1" applyBorder="1" applyAlignment="1" applyProtection="1">
      <alignment horizontal="center" vertical="center"/>
    </xf>
    <xf numFmtId="167" fontId="0" fillId="2" borderId="1" xfId="0" applyNumberFormat="1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/>
    </xf>
    <xf numFmtId="1" fontId="0" fillId="4" borderId="1" xfId="0" applyNumberFormat="1" applyFont="1" applyFill="1" applyBorder="1" applyAlignment="1" applyProtection="1">
      <alignment horizontal="center" vertical="center"/>
      <protection locked="0"/>
    </xf>
    <xf numFmtId="167" fontId="0" fillId="2" borderId="1" xfId="0" applyNumberFormat="1" applyFont="1" applyFill="1" applyBorder="1" applyAlignment="1" applyProtection="1">
      <alignment horizontal="center" vertical="center"/>
    </xf>
    <xf numFmtId="167" fontId="0" fillId="2" borderId="0" xfId="0" applyNumberFormat="1" applyFont="1" applyFill="1" applyBorder="1" applyProtection="1">
      <protection locked="0"/>
    </xf>
    <xf numFmtId="1" fontId="0" fillId="2" borderId="0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167" fontId="0" fillId="2" borderId="9" xfId="0" applyNumberFormat="1" applyFont="1" applyFill="1" applyBorder="1" applyProtection="1">
      <protection locked="0"/>
    </xf>
    <xf numFmtId="3" fontId="0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7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Protection="1"/>
    <xf numFmtId="0" fontId="3" fillId="2" borderId="0" xfId="0" applyFont="1" applyFill="1" applyProtection="1"/>
    <xf numFmtId="0" fontId="3" fillId="2" borderId="9" xfId="0" applyFont="1" applyFill="1" applyBorder="1" applyAlignment="1" applyProtection="1">
      <alignment horizontal="left"/>
    </xf>
    <xf numFmtId="0" fontId="3" fillId="2" borderId="9" xfId="0" applyFont="1" applyFill="1" applyBorder="1" applyProtection="1"/>
    <xf numFmtId="0" fontId="2" fillId="2" borderId="0" xfId="0" applyFont="1" applyFill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0" fontId="3" fillId="2" borderId="2" xfId="0" applyFont="1" applyFill="1" applyBorder="1" applyProtection="1"/>
    <xf numFmtId="0" fontId="3" fillId="2" borderId="4" xfId="0" applyFont="1" applyFill="1" applyBorder="1" applyAlignment="1" applyProtection="1">
      <alignment horizontal="left"/>
    </xf>
    <xf numFmtId="0" fontId="22" fillId="2" borderId="0" xfId="0" applyFont="1" applyFill="1" applyProtection="1"/>
    <xf numFmtId="167" fontId="9" fillId="3" borderId="13" xfId="0" applyNumberFormat="1" applyFont="1" applyFill="1" applyBorder="1" applyAlignment="1" applyProtection="1">
      <alignment horizontal="center"/>
    </xf>
    <xf numFmtId="1" fontId="9" fillId="3" borderId="13" xfId="0" applyNumberFormat="1" applyFont="1" applyFill="1" applyBorder="1" applyAlignment="1" applyProtection="1">
      <alignment horizontal="center"/>
    </xf>
    <xf numFmtId="167" fontId="9" fillId="3" borderId="14" xfId="0" applyNumberFormat="1" applyFont="1" applyFill="1" applyBorder="1" applyAlignment="1" applyProtection="1">
      <alignment horizontal="center"/>
    </xf>
    <xf numFmtId="167" fontId="3" fillId="0" borderId="1" xfId="0" applyNumberFormat="1" applyFont="1" applyBorder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167" fontId="3" fillId="2" borderId="1" xfId="0" applyNumberFormat="1" applyFont="1" applyFill="1" applyBorder="1" applyAlignment="1" applyProtection="1">
      <alignment horizontal="center"/>
    </xf>
    <xf numFmtId="1" fontId="3" fillId="2" borderId="1" xfId="0" applyNumberFormat="1" applyFont="1" applyFill="1" applyBorder="1" applyAlignment="1" applyProtection="1">
      <alignment horizontal="center"/>
    </xf>
    <xf numFmtId="167" fontId="8" fillId="2" borderId="1" xfId="0" applyNumberFormat="1" applyFont="1" applyFill="1" applyBorder="1" applyAlignment="1" applyProtection="1">
      <alignment horizontal="center"/>
    </xf>
    <xf numFmtId="167" fontId="3" fillId="0" borderId="1" xfId="0" applyNumberFormat="1" applyFont="1" applyFill="1" applyBorder="1" applyAlignment="1" applyProtection="1">
      <alignment horizontal="center"/>
    </xf>
    <xf numFmtId="1" fontId="3" fillId="0" borderId="1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0" fontId="5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2" borderId="0" xfId="0" applyFill="1" applyProtection="1"/>
    <xf numFmtId="0" fontId="1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23" fillId="2" borderId="0" xfId="1" applyFill="1"/>
    <xf numFmtId="0" fontId="19" fillId="2" borderId="0" xfId="0" applyFont="1" applyFill="1" applyAlignment="1">
      <alignment horizontal="left" vertical="center"/>
    </xf>
    <xf numFmtId="0" fontId="1" fillId="3" borderId="5" xfId="0" applyFont="1" applyFill="1" applyBorder="1"/>
    <xf numFmtId="0" fontId="0" fillId="3" borderId="6" xfId="0" applyFill="1" applyBorder="1"/>
    <xf numFmtId="0" fontId="1" fillId="3" borderId="6" xfId="0" applyFont="1" applyFill="1" applyBorder="1"/>
    <xf numFmtId="0" fontId="0" fillId="3" borderId="7" xfId="0" applyFill="1" applyBorder="1"/>
    <xf numFmtId="0" fontId="0" fillId="3" borderId="11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12" xfId="0" applyFill="1" applyBorder="1"/>
    <xf numFmtId="0" fontId="1" fillId="3" borderId="11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/>
    <xf numFmtId="0" fontId="0" fillId="3" borderId="10" xfId="0" applyFill="1" applyBorder="1"/>
    <xf numFmtId="0" fontId="0" fillId="4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</xf>
    <xf numFmtId="0" fontId="5" fillId="2" borderId="6" xfId="0" applyFont="1" applyFill="1" applyBorder="1" applyProtection="1"/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Protection="1"/>
    <xf numFmtId="0" fontId="0" fillId="2" borderId="11" xfId="0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0" fillId="2" borderId="12" xfId="0" applyFont="1" applyFill="1" applyBorder="1" applyProtection="1"/>
    <xf numFmtId="168" fontId="0" fillId="2" borderId="0" xfId="0" applyNumberFormat="1" applyFont="1" applyFill="1" applyBorder="1" applyAlignment="1" applyProtection="1">
      <alignment horizontal="left"/>
    </xf>
    <xf numFmtId="167" fontId="0" fillId="2" borderId="0" xfId="0" applyNumberFormat="1" applyFont="1" applyFill="1" applyBorder="1" applyAlignment="1" applyProtection="1">
      <alignment horizontal="left"/>
    </xf>
    <xf numFmtId="0" fontId="0" fillId="2" borderId="8" xfId="0" applyFont="1" applyFill="1" applyBorder="1" applyProtection="1"/>
    <xf numFmtId="0" fontId="0" fillId="2" borderId="9" xfId="0" applyFont="1" applyFill="1" applyBorder="1" applyAlignment="1" applyProtection="1">
      <alignment horizontal="left"/>
    </xf>
    <xf numFmtId="0" fontId="0" fillId="2" borderId="10" xfId="0" applyFont="1" applyFill="1" applyBorder="1" applyProtection="1"/>
    <xf numFmtId="0" fontId="5" fillId="2" borderId="5" xfId="0" applyFont="1" applyFill="1" applyBorder="1" applyProtection="1"/>
    <xf numFmtId="0" fontId="2" fillId="2" borderId="6" xfId="0" applyFont="1" applyFill="1" applyBorder="1" applyAlignment="1" applyProtection="1">
      <alignment horizontal="left"/>
    </xf>
    <xf numFmtId="1" fontId="2" fillId="2" borderId="6" xfId="0" applyNumberFormat="1" applyFont="1" applyFill="1" applyBorder="1" applyProtection="1"/>
    <xf numFmtId="0" fontId="3" fillId="2" borderId="6" xfId="0" applyFont="1" applyFill="1" applyBorder="1" applyProtection="1"/>
    <xf numFmtId="0" fontId="1" fillId="2" borderId="6" xfId="0" applyFont="1" applyFill="1" applyBorder="1" applyProtection="1"/>
    <xf numFmtId="0" fontId="7" fillId="2" borderId="2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4" borderId="1" xfId="0" applyFont="1" applyFill="1" applyBorder="1" applyProtection="1"/>
    <xf numFmtId="0" fontId="0" fillId="2" borderId="5" xfId="0" applyFont="1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 vertical="center"/>
    </xf>
    <xf numFmtId="49" fontId="17" fillId="2" borderId="0" xfId="0" quotePrefix="1" applyNumberFormat="1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168" fontId="18" fillId="2" borderId="0" xfId="0" applyNumberFormat="1" applyFont="1" applyFill="1" applyBorder="1" applyProtection="1"/>
    <xf numFmtId="3" fontId="8" fillId="4" borderId="1" xfId="0" applyNumberFormat="1" applyFont="1" applyFill="1" applyBorder="1" applyProtection="1">
      <protection locked="0"/>
    </xf>
    <xf numFmtId="3" fontId="18" fillId="2" borderId="0" xfId="0" applyNumberFormat="1" applyFont="1" applyFill="1" applyBorder="1" applyProtection="1"/>
    <xf numFmtId="167" fontId="8" fillId="4" borderId="1" xfId="0" applyNumberFormat="1" applyFont="1" applyFill="1" applyBorder="1" applyProtection="1">
      <protection locked="0"/>
    </xf>
    <xf numFmtId="167" fontId="8" fillId="2" borderId="0" xfId="0" applyNumberFormat="1" applyFont="1" applyFill="1" applyBorder="1" applyProtection="1"/>
    <xf numFmtId="167" fontId="9" fillId="2" borderId="0" xfId="0" applyNumberFormat="1" applyFont="1" applyFill="1" applyBorder="1" applyProtection="1"/>
    <xf numFmtId="49" fontId="8" fillId="4" borderId="13" xfId="0" applyNumberFormat="1" applyFont="1" applyFill="1" applyBorder="1" applyAlignment="1" applyProtection="1">
      <alignment wrapText="1"/>
      <protection locked="0"/>
    </xf>
    <xf numFmtId="166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3" fontId="4" fillId="4" borderId="1" xfId="0" applyNumberFormat="1" applyFont="1" applyFill="1" applyBorder="1" applyAlignment="1" applyProtection="1">
      <alignment horizontal="center" vertical="top" readingOrder="1"/>
      <protection locked="0"/>
    </xf>
    <xf numFmtId="165" fontId="3" fillId="4" borderId="1" xfId="0" applyNumberFormat="1" applyFont="1" applyFill="1" applyBorder="1" applyAlignment="1" applyProtection="1">
      <alignment horizontal="center"/>
      <protection locked="0"/>
    </xf>
    <xf numFmtId="165" fontId="18" fillId="2" borderId="0" xfId="0" applyNumberFormat="1" applyFont="1" applyFill="1" applyBorder="1" applyProtection="1"/>
    <xf numFmtId="166" fontId="18" fillId="2" borderId="0" xfId="0" applyNumberFormat="1" applyFont="1" applyFill="1" applyBorder="1" applyProtection="1"/>
    <xf numFmtId="169" fontId="18" fillId="2" borderId="0" xfId="0" applyNumberFormat="1" applyFont="1" applyFill="1" applyBorder="1" applyProtection="1"/>
    <xf numFmtId="165" fontId="0" fillId="4" borderId="13" xfId="0" applyNumberFormat="1" applyFill="1" applyBorder="1" applyAlignment="1" applyProtection="1">
      <alignment horizontal="left" vertical="top" readingOrder="1"/>
      <protection locked="0"/>
    </xf>
    <xf numFmtId="3" fontId="0" fillId="4" borderId="1" xfId="0" applyNumberFormat="1" applyFill="1" applyBorder="1" applyAlignment="1" applyProtection="1">
      <alignment horizontal="left" vertical="top" readingOrder="1"/>
      <protection locked="0"/>
    </xf>
    <xf numFmtId="167" fontId="24" fillId="2" borderId="0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/>
    </xf>
    <xf numFmtId="0" fontId="3" fillId="2" borderId="7" xfId="0" applyFont="1" applyFill="1" applyBorder="1" applyProtection="1"/>
    <xf numFmtId="0" fontId="6" fillId="2" borderId="11" xfId="0" applyFont="1" applyFill="1" applyBorder="1" applyAlignment="1" applyProtection="1">
      <alignment horizontal="lef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12" xfId="0" applyFont="1" applyFill="1" applyBorder="1" applyProtection="1"/>
    <xf numFmtId="0" fontId="7" fillId="2" borderId="0" xfId="0" applyFont="1" applyFill="1" applyProtection="1"/>
    <xf numFmtId="0" fontId="2" fillId="2" borderId="11" xfId="0" applyFont="1" applyFill="1" applyBorder="1" applyAlignment="1" applyProtection="1">
      <alignment horizontal="left"/>
    </xf>
    <xf numFmtId="0" fontId="2" fillId="2" borderId="0" xfId="0" applyFont="1" applyFill="1" applyBorder="1" applyProtection="1"/>
    <xf numFmtId="0" fontId="2" fillId="2" borderId="11" xfId="0" applyFont="1" applyFill="1" applyBorder="1" applyAlignment="1" applyProtection="1">
      <alignment horizontal="right"/>
    </xf>
    <xf numFmtId="0" fontId="3" fillId="2" borderId="12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left"/>
    </xf>
    <xf numFmtId="0" fontId="3" fillId="2" borderId="10" xfId="0" applyFont="1" applyFill="1" applyBorder="1" applyProtection="1"/>
    <xf numFmtId="0" fontId="2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0" fontId="3" fillId="2" borderId="13" xfId="0" applyFont="1" applyFill="1" applyBorder="1" applyAlignment="1" applyProtection="1">
      <alignment horizontal="left"/>
    </xf>
    <xf numFmtId="0" fontId="2" fillId="2" borderId="13" xfId="0" applyFont="1" applyFill="1" applyBorder="1" applyProtection="1"/>
    <xf numFmtId="0" fontId="3" fillId="2" borderId="14" xfId="0" applyFont="1" applyFill="1" applyBorder="1" applyAlignment="1" applyProtection="1">
      <alignment horizontal="left"/>
    </xf>
    <xf numFmtId="0" fontId="3" fillId="2" borderId="14" xfId="0" applyFont="1" applyFill="1" applyBorder="1" applyProtection="1"/>
    <xf numFmtId="0" fontId="3" fillId="2" borderId="15" xfId="0" applyFont="1" applyFill="1" applyBorder="1" applyAlignment="1" applyProtection="1">
      <alignment horizontal="left"/>
    </xf>
    <xf numFmtId="0" fontId="3" fillId="2" borderId="15" xfId="0" applyFont="1" applyFill="1" applyBorder="1" applyProtection="1"/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vertical="center"/>
    </xf>
    <xf numFmtId="49" fontId="4" fillId="2" borderId="7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4" fillId="2" borderId="12" xfId="0" applyNumberFormat="1" applyFont="1" applyFill="1" applyBorder="1" applyAlignment="1" applyProtection="1">
      <alignment horizontal="left" vertical="center"/>
    </xf>
    <xf numFmtId="49" fontId="4" fillId="2" borderId="11" xfId="0" applyNumberFormat="1" applyFont="1" applyFill="1" applyBorder="1" applyAlignment="1" applyProtection="1">
      <alignment horizontal="left" vertical="center"/>
    </xf>
    <xf numFmtId="0" fontId="4" fillId="2" borderId="15" xfId="0" applyFont="1" applyFill="1" applyBorder="1" applyProtection="1"/>
    <xf numFmtId="49" fontId="4" fillId="2" borderId="0" xfId="0" applyNumberFormat="1" applyFont="1" applyFill="1" applyBorder="1" applyAlignment="1" applyProtection="1">
      <alignment vertical="top" readingOrder="1"/>
    </xf>
    <xf numFmtId="49" fontId="4" fillId="2" borderId="12" xfId="0" applyNumberFormat="1" applyFont="1" applyFill="1" applyBorder="1" applyAlignment="1" applyProtection="1">
      <alignment vertical="top" readingOrder="1"/>
    </xf>
    <xf numFmtId="49" fontId="4" fillId="2" borderId="9" xfId="0" applyNumberFormat="1" applyFont="1" applyFill="1" applyBorder="1" applyAlignment="1" applyProtection="1">
      <alignment horizontal="left" vertical="center"/>
    </xf>
    <xf numFmtId="0" fontId="4" fillId="2" borderId="9" xfId="0" applyFont="1" applyFill="1" applyBorder="1" applyProtection="1"/>
    <xf numFmtId="0" fontId="4" fillId="2" borderId="10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11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18" fillId="2" borderId="9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left"/>
    </xf>
    <xf numFmtId="0" fontId="3" fillId="2" borderId="11" xfId="0" applyFont="1" applyFill="1" applyBorder="1" applyProtection="1"/>
    <xf numFmtId="1" fontId="3" fillId="2" borderId="0" xfId="0" applyNumberFormat="1" applyFont="1" applyFill="1" applyBorder="1" applyProtection="1"/>
    <xf numFmtId="0" fontId="3" fillId="2" borderId="15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2" fillId="2" borderId="10" xfId="0" applyFont="1" applyFill="1" applyBorder="1" applyAlignment="1" applyProtection="1">
      <alignment horizontal="left" wrapText="1"/>
    </xf>
    <xf numFmtId="3" fontId="3" fillId="2" borderId="9" xfId="0" applyNumberFormat="1" applyFont="1" applyFill="1" applyBorder="1" applyProtection="1"/>
    <xf numFmtId="0" fontId="2" fillId="2" borderId="9" xfId="0" applyFont="1" applyFill="1" applyBorder="1" applyProtection="1"/>
    <xf numFmtId="0" fontId="4" fillId="2" borderId="13" xfId="0" applyFont="1" applyFill="1" applyBorder="1" applyAlignment="1" applyProtection="1">
      <alignment horizontal="left"/>
    </xf>
    <xf numFmtId="0" fontId="4" fillId="2" borderId="13" xfId="0" applyFont="1" applyFill="1" applyBorder="1" applyProtection="1"/>
    <xf numFmtId="0" fontId="4" fillId="2" borderId="7" xfId="0" applyFont="1" applyFill="1" applyBorder="1" applyProtection="1"/>
    <xf numFmtId="0" fontId="4" fillId="2" borderId="6" xfId="0" applyFont="1" applyFill="1" applyBorder="1" applyAlignment="1" applyProtection="1">
      <alignment horizontal="left"/>
    </xf>
    <xf numFmtId="0" fontId="4" fillId="2" borderId="6" xfId="0" applyFont="1" applyFill="1" applyBorder="1" applyProtection="1"/>
    <xf numFmtId="0" fontId="4" fillId="2" borderId="15" xfId="0" applyFont="1" applyFill="1" applyBorder="1" applyAlignment="1" applyProtection="1">
      <alignment horizontal="left"/>
    </xf>
    <xf numFmtId="0" fontId="4" fillId="2" borderId="12" xfId="0" applyFont="1" applyFill="1" applyBorder="1" applyProtection="1"/>
    <xf numFmtId="0" fontId="4" fillId="2" borderId="11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167" fontId="4" fillId="2" borderId="0" xfId="0" applyNumberFormat="1" applyFont="1" applyFill="1" applyBorder="1" applyProtection="1"/>
    <xf numFmtId="0" fontId="8" fillId="2" borderId="13" xfId="0" applyFont="1" applyFill="1" applyBorder="1" applyAlignment="1" applyProtection="1">
      <alignment horizontal="left"/>
    </xf>
    <xf numFmtId="0" fontId="2" fillId="2" borderId="6" xfId="0" applyFont="1" applyFill="1" applyBorder="1" applyProtection="1"/>
    <xf numFmtId="0" fontId="8" fillId="2" borderId="11" xfId="0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8" fillId="2" borderId="12" xfId="0" applyFont="1" applyFill="1" applyBorder="1" applyProtection="1"/>
    <xf numFmtId="0" fontId="8" fillId="2" borderId="14" xfId="0" applyFont="1" applyFill="1" applyBorder="1" applyAlignment="1" applyProtection="1">
      <alignment horizontal="left"/>
    </xf>
    <xf numFmtId="0" fontId="8" fillId="2" borderId="8" xfId="0" applyFont="1" applyFill="1" applyBorder="1" applyProtection="1"/>
    <xf numFmtId="0" fontId="8" fillId="2" borderId="14" xfId="0" applyFont="1" applyFill="1" applyBorder="1" applyProtection="1"/>
    <xf numFmtId="0" fontId="0" fillId="0" borderId="15" xfId="0" applyBorder="1" applyProtection="1"/>
    <xf numFmtId="49" fontId="3" fillId="2" borderId="3" xfId="0" applyNumberFormat="1" applyFont="1" applyFill="1" applyBorder="1" applyAlignment="1" applyProtection="1">
      <alignment vertical="top" readingOrder="1"/>
    </xf>
    <xf numFmtId="49" fontId="3" fillId="2" borderId="3" xfId="0" applyNumberFormat="1" applyFont="1" applyFill="1" applyBorder="1" applyAlignment="1" applyProtection="1">
      <alignment vertical="top" wrapText="1" readingOrder="1"/>
    </xf>
    <xf numFmtId="49" fontId="3" fillId="2" borderId="4" xfId="0" applyNumberFormat="1" applyFont="1" applyFill="1" applyBorder="1" applyAlignment="1" applyProtection="1">
      <alignment vertical="top" wrapText="1" readingOrder="1"/>
    </xf>
    <xf numFmtId="49" fontId="3" fillId="2" borderId="11" xfId="0" applyNumberFormat="1" applyFont="1" applyFill="1" applyBorder="1" applyAlignment="1" applyProtection="1">
      <alignment vertical="top" readingOrder="1"/>
    </xf>
    <xf numFmtId="49" fontId="3" fillId="2" borderId="0" xfId="0" applyNumberFormat="1" applyFont="1" applyFill="1" applyAlignment="1" applyProtection="1">
      <alignment vertical="top" readingOrder="1"/>
    </xf>
    <xf numFmtId="49" fontId="3" fillId="2" borderId="11" xfId="0" applyNumberFormat="1" applyFont="1" applyFill="1" applyBorder="1" applyAlignment="1" applyProtection="1">
      <alignment horizontal="left" vertical="top" readingOrder="1"/>
    </xf>
    <xf numFmtId="49" fontId="3" fillId="2" borderId="12" xfId="0" applyNumberFormat="1" applyFont="1" applyFill="1" applyBorder="1" applyAlignment="1" applyProtection="1">
      <alignment vertical="top" readingOrder="1"/>
    </xf>
    <xf numFmtId="0" fontId="2" fillId="2" borderId="15" xfId="0" applyFont="1" applyFill="1" applyBorder="1" applyProtection="1"/>
    <xf numFmtId="49" fontId="3" fillId="2" borderId="6" xfId="0" applyNumberFormat="1" applyFont="1" applyFill="1" applyBorder="1" applyAlignment="1" applyProtection="1">
      <alignment horizontal="left" vertical="top" readingOrder="1"/>
    </xf>
    <xf numFmtId="49" fontId="3" fillId="2" borderId="7" xfId="0" applyNumberFormat="1" applyFont="1" applyFill="1" applyBorder="1" applyAlignment="1" applyProtection="1">
      <alignment horizontal="left" vertical="top" readingOrder="1"/>
    </xf>
    <xf numFmtId="0" fontId="3" fillId="2" borderId="14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right"/>
    </xf>
    <xf numFmtId="49" fontId="0" fillId="2" borderId="6" xfId="0" applyNumberFormat="1" applyFill="1" applyBorder="1" applyAlignment="1" applyProtection="1">
      <alignment vertical="top" wrapText="1"/>
    </xf>
    <xf numFmtId="49" fontId="0" fillId="2" borderId="7" xfId="0" applyNumberFormat="1" applyFill="1" applyBorder="1" applyAlignment="1" applyProtection="1">
      <alignment vertical="top" wrapText="1"/>
    </xf>
    <xf numFmtId="49" fontId="0" fillId="2" borderId="0" xfId="0" applyNumberFormat="1" applyFill="1" applyBorder="1" applyAlignment="1" applyProtection="1">
      <alignment vertical="top" wrapText="1"/>
    </xf>
    <xf numFmtId="49" fontId="0" fillId="2" borderId="12" xfId="0" applyNumberFormat="1" applyFill="1" applyBorder="1" applyAlignment="1" applyProtection="1">
      <alignment vertical="top" wrapText="1"/>
    </xf>
    <xf numFmtId="49" fontId="0" fillId="2" borderId="9" xfId="0" applyNumberFormat="1" applyFill="1" applyBorder="1" applyAlignment="1" applyProtection="1">
      <alignment vertical="top" wrapText="1"/>
    </xf>
    <xf numFmtId="49" fontId="0" fillId="2" borderId="10" xfId="0" applyNumberFormat="1" applyFill="1" applyBorder="1" applyAlignment="1" applyProtection="1">
      <alignment vertical="top" wrapText="1"/>
    </xf>
    <xf numFmtId="3" fontId="18" fillId="2" borderId="4" xfId="0" applyNumberFormat="1" applyFont="1" applyFill="1" applyBorder="1" applyProtection="1"/>
    <xf numFmtId="1" fontId="18" fillId="2" borderId="1" xfId="0" applyNumberFormat="1" applyFont="1" applyFill="1" applyBorder="1" applyProtection="1"/>
    <xf numFmtId="1" fontId="3" fillId="2" borderId="0" xfId="0" applyNumberFormat="1" applyFont="1" applyFill="1" applyProtection="1"/>
    <xf numFmtId="0" fontId="3" fillId="2" borderId="5" xfId="0" applyFont="1" applyFill="1" applyBorder="1" applyProtection="1"/>
    <xf numFmtId="0" fontId="3" fillId="2" borderId="8" xfId="0" applyFont="1" applyFill="1" applyBorder="1" applyProtection="1"/>
    <xf numFmtId="0" fontId="3" fillId="2" borderId="15" xfId="0" applyFont="1" applyFill="1" applyBorder="1" applyAlignment="1" applyProtection="1">
      <alignment wrapText="1"/>
    </xf>
    <xf numFmtId="0" fontId="2" fillId="2" borderId="11" xfId="0" applyFont="1" applyFill="1" applyBorder="1" applyProtection="1"/>
    <xf numFmtId="0" fontId="3" fillId="2" borderId="3" xfId="0" applyFont="1" applyFill="1" applyBorder="1" applyProtection="1"/>
    <xf numFmtId="49" fontId="3" fillId="2" borderId="6" xfId="0" applyNumberFormat="1" applyFont="1" applyFill="1" applyBorder="1" applyProtection="1"/>
    <xf numFmtId="0" fontId="3" fillId="2" borderId="4" xfId="0" applyFont="1" applyFill="1" applyBorder="1" applyProtection="1"/>
    <xf numFmtId="49" fontId="3" fillId="2" borderId="0" xfId="0" applyNumberFormat="1" applyFont="1" applyFill="1" applyAlignment="1" applyProtection="1">
      <alignment horizontal="left" vertical="top" readingOrder="1"/>
    </xf>
    <xf numFmtId="49" fontId="3" fillId="2" borderId="12" xfId="0" applyNumberFormat="1" applyFont="1" applyFill="1" applyBorder="1" applyAlignment="1" applyProtection="1">
      <alignment horizontal="left" vertical="top" readingOrder="1"/>
    </xf>
    <xf numFmtId="0" fontId="4" fillId="2" borderId="11" xfId="0" applyFont="1" applyFill="1" applyBorder="1" applyProtection="1"/>
    <xf numFmtId="0" fontId="9" fillId="2" borderId="13" xfId="0" applyFont="1" applyFill="1" applyBorder="1" applyProtection="1"/>
    <xf numFmtId="0" fontId="8" fillId="2" borderId="5" xfId="0" applyFont="1" applyFill="1" applyBorder="1" applyAlignment="1" applyProtection="1">
      <alignment horizontal="left"/>
    </xf>
    <xf numFmtId="0" fontId="8" fillId="2" borderId="6" xfId="0" applyFont="1" applyFill="1" applyBorder="1" applyProtection="1"/>
    <xf numFmtId="0" fontId="8" fillId="2" borderId="15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1" fontId="3" fillId="2" borderId="9" xfId="0" applyNumberFormat="1" applyFont="1" applyFill="1" applyBorder="1" applyProtection="1"/>
    <xf numFmtId="0" fontId="4" fillId="2" borderId="14" xfId="0" applyFont="1" applyFill="1" applyBorder="1" applyAlignment="1" applyProtection="1">
      <alignment horizontal="left"/>
    </xf>
    <xf numFmtId="0" fontId="4" fillId="2" borderId="14" xfId="0" applyFont="1" applyFill="1" applyBorder="1" applyProtection="1"/>
    <xf numFmtId="49" fontId="0" fillId="2" borderId="5" xfId="0" applyNumberFormat="1" applyFill="1" applyBorder="1" applyAlignment="1" applyProtection="1">
      <alignment horizontal="left" vertical="top" readingOrder="1"/>
    </xf>
    <xf numFmtId="49" fontId="0" fillId="2" borderId="6" xfId="0" applyNumberFormat="1" applyFill="1" applyBorder="1" applyAlignment="1" applyProtection="1">
      <alignment horizontal="left" vertical="top" readingOrder="1"/>
    </xf>
    <xf numFmtId="49" fontId="0" fillId="2" borderId="7" xfId="0" applyNumberFormat="1" applyFill="1" applyBorder="1" applyAlignment="1" applyProtection="1">
      <alignment horizontal="left" vertical="top" readingOrder="1"/>
    </xf>
    <xf numFmtId="49" fontId="0" fillId="2" borderId="11" xfId="0" applyNumberFormat="1" applyFill="1" applyBorder="1" applyAlignment="1" applyProtection="1">
      <alignment horizontal="left" vertical="top" readingOrder="1"/>
    </xf>
    <xf numFmtId="49" fontId="0" fillId="2" borderId="0" xfId="0" applyNumberFormat="1" applyFill="1" applyBorder="1" applyAlignment="1" applyProtection="1">
      <alignment horizontal="left" vertical="top" readingOrder="1"/>
    </xf>
    <xf numFmtId="49" fontId="0" fillId="2" borderId="12" xfId="0" applyNumberFormat="1" applyFill="1" applyBorder="1" applyAlignment="1" applyProtection="1">
      <alignment horizontal="left" vertical="top" readingOrder="1"/>
    </xf>
    <xf numFmtId="0" fontId="3" fillId="2" borderId="9" xfId="0" applyFont="1" applyFill="1" applyBorder="1" applyAlignment="1" applyProtection="1">
      <alignment horizontal="right"/>
    </xf>
    <xf numFmtId="0" fontId="3" fillId="2" borderId="12" xfId="0" applyFont="1" applyFill="1" applyBorder="1" applyAlignment="1" applyProtection="1">
      <alignment horizontal="right"/>
    </xf>
    <xf numFmtId="49" fontId="3" fillId="2" borderId="0" xfId="0" applyNumberFormat="1" applyFont="1" applyFill="1" applyBorder="1" applyAlignment="1" applyProtection="1">
      <alignment horizontal="left"/>
    </xf>
    <xf numFmtId="49" fontId="3" fillId="2" borderId="12" xfId="0" applyNumberFormat="1" applyFont="1" applyFill="1" applyBorder="1" applyAlignment="1" applyProtection="1">
      <alignment horizontal="left"/>
    </xf>
    <xf numFmtId="165" fontId="3" fillId="2" borderId="11" xfId="0" applyNumberFormat="1" applyFont="1" applyFill="1" applyBorder="1" applyAlignment="1" applyProtection="1">
      <alignment horizontal="left"/>
    </xf>
    <xf numFmtId="1" fontId="3" fillId="2" borderId="6" xfId="0" applyNumberFormat="1" applyFont="1" applyFill="1" applyBorder="1" applyAlignment="1" applyProtection="1">
      <alignment horizontal="left"/>
    </xf>
    <xf numFmtId="0" fontId="2" fillId="2" borderId="14" xfId="0" applyFont="1" applyFill="1" applyBorder="1" applyProtection="1"/>
    <xf numFmtId="0" fontId="3" fillId="2" borderId="13" xfId="0" applyFont="1" applyFill="1" applyBorder="1" applyProtection="1"/>
    <xf numFmtId="49" fontId="3" fillId="2" borderId="0" xfId="0" applyNumberFormat="1" applyFont="1" applyFill="1" applyBorder="1" applyAlignment="1" applyProtection="1">
      <alignment horizontal="center"/>
    </xf>
    <xf numFmtId="49" fontId="3" fillId="2" borderId="12" xfId="0" applyNumberFormat="1" applyFont="1" applyFill="1" applyBorder="1" applyAlignment="1" applyProtection="1">
      <alignment horizontal="center"/>
    </xf>
    <xf numFmtId="1" fontId="3" fillId="2" borderId="9" xfId="0" applyNumberFormat="1" applyFont="1" applyFill="1" applyBorder="1" applyAlignment="1" applyProtection="1">
      <alignment horizontal="center"/>
    </xf>
    <xf numFmtId="49" fontId="3" fillId="2" borderId="9" xfId="0" applyNumberFormat="1" applyFont="1" applyFill="1" applyBorder="1" applyAlignment="1" applyProtection="1">
      <alignment horizontal="center"/>
    </xf>
    <xf numFmtId="49" fontId="3" fillId="2" borderId="1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Protection="1"/>
    <xf numFmtId="0" fontId="2" fillId="3" borderId="6" xfId="0" applyFont="1" applyFill="1" applyBorder="1" applyAlignment="1" applyProtection="1">
      <alignment horizontal="left"/>
    </xf>
    <xf numFmtId="0" fontId="2" fillId="3" borderId="7" xfId="0" applyFont="1" applyFill="1" applyBorder="1" applyProtection="1"/>
    <xf numFmtId="0" fontId="2" fillId="3" borderId="11" xfId="0" applyFont="1" applyFill="1" applyBorder="1" applyAlignment="1" applyProtection="1">
      <alignment horizontal="left"/>
    </xf>
    <xf numFmtId="0" fontId="2" fillId="3" borderId="0" xfId="0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0" fontId="2" fillId="3" borderId="12" xfId="0" applyFont="1" applyFill="1" applyBorder="1" applyProtection="1"/>
    <xf numFmtId="0" fontId="2" fillId="3" borderId="8" xfId="0" applyFont="1" applyFill="1" applyBorder="1" applyAlignment="1" applyProtection="1">
      <alignment horizontal="left"/>
    </xf>
    <xf numFmtId="0" fontId="2" fillId="3" borderId="9" xfId="0" applyFont="1" applyFill="1" applyBorder="1" applyProtection="1"/>
    <xf numFmtId="0" fontId="2" fillId="3" borderId="9" xfId="0" applyFont="1" applyFill="1" applyBorder="1" applyAlignment="1" applyProtection="1">
      <alignment horizontal="left"/>
    </xf>
    <xf numFmtId="0" fontId="2" fillId="3" borderId="10" xfId="0" applyFont="1" applyFill="1" applyBorder="1" applyProtection="1"/>
    <xf numFmtId="0" fontId="0" fillId="3" borderId="5" xfId="0" applyFill="1" applyBorder="1"/>
    <xf numFmtId="167" fontId="8" fillId="4" borderId="1" xfId="0" applyNumberFormat="1" applyFont="1" applyFill="1" applyBorder="1" applyAlignment="1" applyProtection="1">
      <alignment horizontal="right" vertical="top"/>
      <protection locked="0"/>
    </xf>
    <xf numFmtId="167" fontId="3" fillId="4" borderId="1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 applyProtection="1">
      <alignment horizontal="right"/>
    </xf>
    <xf numFmtId="0" fontId="8" fillId="2" borderId="7" xfId="0" applyFont="1" applyFill="1" applyBorder="1" applyAlignment="1" applyProtection="1">
      <alignment horizontal="right"/>
    </xf>
    <xf numFmtId="166" fontId="18" fillId="2" borderId="12" xfId="0" applyNumberFormat="1" applyFont="1" applyFill="1" applyBorder="1" applyProtection="1"/>
    <xf numFmtId="168" fontId="18" fillId="2" borderId="12" xfId="0" applyNumberFormat="1" applyFont="1" applyFill="1" applyBorder="1" applyProtection="1"/>
    <xf numFmtId="3" fontId="18" fillId="2" borderId="12" xfId="0" applyNumberFormat="1" applyFont="1" applyFill="1" applyBorder="1" applyProtection="1"/>
    <xf numFmtId="1" fontId="18" fillId="2" borderId="12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165" fontId="3" fillId="2" borderId="11" xfId="0" applyNumberFormat="1" applyFont="1" applyFill="1" applyBorder="1" applyAlignment="1" applyProtection="1">
      <alignment horizontal="left"/>
    </xf>
    <xf numFmtId="165" fontId="3" fillId="2" borderId="12" xfId="0" applyNumberFormat="1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>
      <alignment horizontal="left"/>
    </xf>
    <xf numFmtId="49" fontId="3" fillId="2" borderId="5" xfId="0" applyNumberFormat="1" applyFont="1" applyFill="1" applyBorder="1" applyAlignment="1" applyProtection="1">
      <alignment horizontal="left" vertical="top" wrapText="1" readingOrder="1"/>
      <protection locked="0"/>
    </xf>
    <xf numFmtId="0" fontId="0" fillId="2" borderId="6" xfId="0" applyFill="1" applyBorder="1" applyAlignment="1" applyProtection="1">
      <alignment horizontal="left" vertical="top" wrapText="1" readingOrder="1"/>
      <protection locked="0"/>
    </xf>
    <xf numFmtId="0" fontId="0" fillId="2" borderId="7" xfId="0" applyFill="1" applyBorder="1" applyAlignment="1" applyProtection="1">
      <alignment horizontal="left" vertical="top" wrapText="1" readingOrder="1"/>
      <protection locked="0"/>
    </xf>
    <xf numFmtId="0" fontId="0" fillId="2" borderId="11" xfId="0" applyFill="1" applyBorder="1" applyAlignment="1" applyProtection="1">
      <alignment horizontal="left" vertical="top" wrapText="1" readingOrder="1"/>
      <protection locked="0"/>
    </xf>
    <xf numFmtId="0" fontId="0" fillId="2" borderId="0" xfId="0" applyFill="1" applyBorder="1" applyAlignment="1" applyProtection="1">
      <alignment horizontal="left" vertical="top" wrapText="1" readingOrder="1"/>
      <protection locked="0"/>
    </xf>
    <xf numFmtId="0" fontId="0" fillId="2" borderId="12" xfId="0" applyFill="1" applyBorder="1" applyAlignment="1" applyProtection="1">
      <alignment horizontal="left" vertical="top" wrapText="1" readingOrder="1"/>
      <protection locked="0"/>
    </xf>
    <xf numFmtId="0" fontId="0" fillId="2" borderId="8" xfId="0" applyFill="1" applyBorder="1" applyAlignment="1" applyProtection="1">
      <alignment horizontal="left" vertical="top" wrapText="1" readingOrder="1"/>
      <protection locked="0"/>
    </xf>
    <xf numFmtId="0" fontId="0" fillId="2" borderId="9" xfId="0" applyFill="1" applyBorder="1" applyAlignment="1" applyProtection="1">
      <alignment horizontal="left" vertical="top" wrapText="1" readingOrder="1"/>
      <protection locked="0"/>
    </xf>
    <xf numFmtId="0" fontId="0" fillId="2" borderId="10" xfId="0" applyFill="1" applyBorder="1" applyAlignment="1" applyProtection="1">
      <alignment horizontal="left" vertical="top" wrapText="1" readingOrder="1"/>
      <protection locked="0"/>
    </xf>
    <xf numFmtId="49" fontId="3" fillId="2" borderId="11" xfId="0" applyNumberFormat="1" applyFont="1" applyFill="1" applyBorder="1" applyAlignment="1" applyProtection="1">
      <alignment horizontal="left" vertical="top" readingOrder="1"/>
    </xf>
    <xf numFmtId="49" fontId="3" fillId="2" borderId="0" xfId="0" applyNumberFormat="1" applyFont="1" applyFill="1" applyBorder="1" applyAlignment="1" applyProtection="1">
      <alignment horizontal="left" vertical="top" readingOrder="1"/>
    </xf>
    <xf numFmtId="49" fontId="3" fillId="2" borderId="5" xfId="0" applyNumberFormat="1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49" fontId="3" fillId="4" borderId="2" xfId="0" applyNumberFormat="1" applyFont="1" applyFill="1" applyBorder="1" applyAlignment="1" applyProtection="1">
      <alignment horizontal="center"/>
      <protection locked="0"/>
    </xf>
    <xf numFmtId="49" fontId="3" fillId="4" borderId="3" xfId="0" applyNumberFormat="1" applyFont="1" applyFill="1" applyBorder="1" applyAlignment="1" applyProtection="1">
      <alignment horizontal="center"/>
      <protection locked="0"/>
    </xf>
    <xf numFmtId="49" fontId="3" fillId="4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49" fontId="8" fillId="4" borderId="2" xfId="0" applyNumberFormat="1" applyFont="1" applyFill="1" applyBorder="1" applyAlignment="1" applyProtection="1">
      <alignment horizontal="left" vertical="top" wrapText="1"/>
      <protection locked="0"/>
    </xf>
    <xf numFmtId="49" fontId="0" fillId="4" borderId="3" xfId="0" applyNumberFormat="1" applyFill="1" applyBorder="1" applyAlignment="1" applyProtection="1">
      <alignment horizontal="left" vertical="top" wrapText="1"/>
      <protection locked="0"/>
    </xf>
    <xf numFmtId="49" fontId="0" fillId="4" borderId="4" xfId="0" applyNumberFormat="1" applyFill="1" applyBorder="1" applyAlignment="1" applyProtection="1">
      <alignment horizontal="left" vertical="top" wrapText="1"/>
      <protection locked="0"/>
    </xf>
    <xf numFmtId="49" fontId="4" fillId="4" borderId="5" xfId="0" applyNumberFormat="1" applyFont="1" applyFill="1" applyBorder="1" applyAlignment="1" applyProtection="1">
      <alignment horizontal="left" vertical="top" wrapText="1"/>
      <protection locked="0"/>
    </xf>
    <xf numFmtId="49" fontId="4" fillId="4" borderId="6" xfId="0" applyNumberFormat="1" applyFont="1" applyFill="1" applyBorder="1" applyAlignment="1" applyProtection="1">
      <alignment horizontal="left" vertical="top" wrapText="1"/>
      <protection locked="0"/>
    </xf>
    <xf numFmtId="49" fontId="4" fillId="4" borderId="7" xfId="0" applyNumberFormat="1" applyFont="1" applyFill="1" applyBorder="1" applyAlignment="1" applyProtection="1">
      <alignment horizontal="left" vertical="top" wrapText="1"/>
      <protection locked="0"/>
    </xf>
    <xf numFmtId="49" fontId="4" fillId="4" borderId="8" xfId="0" applyNumberFormat="1" applyFont="1" applyFill="1" applyBorder="1" applyAlignment="1" applyProtection="1">
      <alignment horizontal="left" vertical="top" wrapText="1"/>
      <protection locked="0"/>
    </xf>
    <xf numFmtId="49" fontId="4" fillId="4" borderId="9" xfId="0" applyNumberFormat="1" applyFont="1" applyFill="1" applyBorder="1" applyAlignment="1" applyProtection="1">
      <alignment horizontal="left" vertical="top" wrapText="1"/>
      <protection locked="0"/>
    </xf>
    <xf numFmtId="49" fontId="4" fillId="4" borderId="10" xfId="0" applyNumberFormat="1" applyFont="1" applyFill="1" applyBorder="1" applyAlignment="1" applyProtection="1">
      <alignment horizontal="left" vertical="top" wrapText="1"/>
      <protection locked="0"/>
    </xf>
    <xf numFmtId="49" fontId="3" fillId="2" borderId="5" xfId="0" applyNumberFormat="1" applyFont="1" applyFill="1" applyBorder="1" applyAlignment="1" applyProtection="1">
      <alignment horizontal="left" vertical="top" readingOrder="1"/>
    </xf>
    <xf numFmtId="49" fontId="3" fillId="2" borderId="6" xfId="0" applyNumberFormat="1" applyFont="1" applyFill="1" applyBorder="1" applyAlignment="1" applyProtection="1">
      <alignment horizontal="left" vertical="top" readingOrder="1"/>
    </xf>
    <xf numFmtId="49" fontId="3" fillId="2" borderId="6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2" borderId="7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2" borderId="8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2" borderId="9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2" borderId="10" xfId="0" applyNumberFormat="1" applyFont="1" applyFill="1" applyBorder="1" applyAlignment="1" applyProtection="1">
      <alignment horizontal="left" vertical="top" wrapText="1" readingOrder="1"/>
      <protection locked="0"/>
    </xf>
    <xf numFmtId="0" fontId="3" fillId="2" borderId="5" xfId="0" applyFont="1" applyFill="1" applyBorder="1" applyAlignment="1" applyProtection="1">
      <alignment horizontal="left" vertical="top" wrapText="1" readingOrder="1"/>
      <protection locked="0"/>
    </xf>
    <xf numFmtId="0" fontId="3" fillId="2" borderId="6" xfId="0" applyFont="1" applyFill="1" applyBorder="1" applyAlignment="1" applyProtection="1">
      <alignment horizontal="left" vertical="top" wrapText="1" readingOrder="1"/>
      <protection locked="0"/>
    </xf>
    <xf numFmtId="0" fontId="3" fillId="2" borderId="7" xfId="0" applyFont="1" applyFill="1" applyBorder="1" applyAlignment="1" applyProtection="1">
      <alignment horizontal="left" vertical="top" wrapText="1" readingOrder="1"/>
      <protection locked="0"/>
    </xf>
    <xf numFmtId="0" fontId="3" fillId="2" borderId="11" xfId="0" applyFont="1" applyFill="1" applyBorder="1" applyAlignment="1" applyProtection="1">
      <alignment horizontal="left" vertical="top" wrapText="1" readingOrder="1"/>
      <protection locked="0"/>
    </xf>
    <xf numFmtId="0" fontId="3" fillId="2" borderId="0" xfId="0" applyFont="1" applyFill="1" applyBorder="1" applyAlignment="1" applyProtection="1">
      <alignment horizontal="left" vertical="top" wrapText="1" readingOrder="1"/>
      <protection locked="0"/>
    </xf>
    <xf numFmtId="0" fontId="3" fillId="2" borderId="12" xfId="0" applyFont="1" applyFill="1" applyBorder="1" applyAlignment="1" applyProtection="1">
      <alignment horizontal="left" vertical="top" wrapText="1" readingOrder="1"/>
      <protection locked="0"/>
    </xf>
    <xf numFmtId="0" fontId="3" fillId="2" borderId="8" xfId="0" applyFont="1" applyFill="1" applyBorder="1" applyAlignment="1" applyProtection="1">
      <alignment horizontal="left" vertical="top" wrapText="1" readingOrder="1"/>
      <protection locked="0"/>
    </xf>
    <xf numFmtId="0" fontId="3" fillId="2" borderId="9" xfId="0" applyFont="1" applyFill="1" applyBorder="1" applyAlignment="1" applyProtection="1">
      <alignment horizontal="left" vertical="top" wrapText="1" readingOrder="1"/>
      <protection locked="0"/>
    </xf>
    <xf numFmtId="0" fontId="3" fillId="2" borderId="10" xfId="0" applyFont="1" applyFill="1" applyBorder="1" applyAlignment="1" applyProtection="1">
      <alignment horizontal="left" vertical="top" wrapText="1" readingOrder="1"/>
      <protection locked="0"/>
    </xf>
    <xf numFmtId="0" fontId="0" fillId="2" borderId="0" xfId="0" applyFill="1" applyAlignment="1" applyProtection="1">
      <alignment horizontal="left" vertical="top" wrapText="1" readingOrder="1"/>
      <protection locked="0"/>
    </xf>
    <xf numFmtId="49" fontId="3" fillId="2" borderId="7" xfId="0" applyNumberFormat="1" applyFont="1" applyFill="1" applyBorder="1" applyAlignment="1" applyProtection="1">
      <alignment horizontal="left" vertical="top" readingOrder="1"/>
    </xf>
    <xf numFmtId="49" fontId="3" fillId="4" borderId="2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3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4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4" borderId="3" xfId="0" applyNumberFormat="1" applyFill="1" applyBorder="1" applyAlignment="1" applyProtection="1">
      <alignment horizontal="left" vertical="center" wrapText="1"/>
      <protection locked="0"/>
    </xf>
    <xf numFmtId="49" fontId="0" fillId="4" borderId="4" xfId="0" applyNumberForma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top" wrapText="1" readingOrder="1"/>
      <protection locked="0"/>
    </xf>
    <xf numFmtId="0" fontId="0" fillId="0" borderId="7" xfId="0" applyBorder="1" applyAlignment="1" applyProtection="1">
      <alignment horizontal="left" vertical="top" wrapText="1" readingOrder="1"/>
      <protection locked="0"/>
    </xf>
    <xf numFmtId="0" fontId="0" fillId="0" borderId="11" xfId="0" applyBorder="1" applyAlignment="1" applyProtection="1">
      <alignment horizontal="left" vertical="top" wrapText="1" readingOrder="1"/>
      <protection locked="0"/>
    </xf>
    <xf numFmtId="0" fontId="0" fillId="0" borderId="0" xfId="0" applyAlignment="1" applyProtection="1">
      <alignment horizontal="left" vertical="top" wrapText="1" readingOrder="1"/>
      <protection locked="0"/>
    </xf>
    <xf numFmtId="0" fontId="0" fillId="0" borderId="12" xfId="0" applyBorder="1" applyAlignment="1" applyProtection="1">
      <alignment horizontal="left" vertical="top" wrapText="1" readingOrder="1"/>
      <protection locked="0"/>
    </xf>
    <xf numFmtId="0" fontId="0" fillId="0" borderId="8" xfId="0" applyBorder="1" applyAlignment="1" applyProtection="1">
      <alignment horizontal="left" vertical="top" wrapText="1" readingOrder="1"/>
      <protection locked="0"/>
    </xf>
    <xf numFmtId="0" fontId="0" fillId="0" borderId="9" xfId="0" applyBorder="1" applyAlignment="1" applyProtection="1">
      <alignment horizontal="left" vertical="top" wrapText="1" readingOrder="1"/>
      <protection locked="0"/>
    </xf>
    <xf numFmtId="0" fontId="0" fillId="0" borderId="10" xfId="0" applyBorder="1" applyAlignment="1" applyProtection="1">
      <alignment horizontal="left" vertical="top" wrapText="1" readingOrder="1"/>
      <protection locked="0"/>
    </xf>
    <xf numFmtId="49" fontId="3" fillId="4" borderId="5" xfId="0" applyNumberFormat="1" applyFont="1" applyFill="1" applyBorder="1" applyAlignment="1" applyProtection="1">
      <alignment horizontal="center"/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49" fontId="3" fillId="4" borderId="7" xfId="0" applyNumberFormat="1" applyFont="1" applyFill="1" applyBorder="1" applyAlignment="1" applyProtection="1">
      <alignment horizontal="center"/>
      <protection locked="0"/>
    </xf>
    <xf numFmtId="49" fontId="3" fillId="4" borderId="5" xfId="0" applyNumberFormat="1" applyFont="1" applyFill="1" applyBorder="1" applyAlignment="1" applyProtection="1">
      <alignment horizontal="left" vertical="top" wrapText="1"/>
      <protection locked="0"/>
    </xf>
    <xf numFmtId="49" fontId="0" fillId="4" borderId="6" xfId="0" applyNumberFormat="1" applyFill="1" applyBorder="1" applyAlignment="1" applyProtection="1">
      <alignment horizontal="left" vertical="top" wrapText="1"/>
      <protection locked="0"/>
    </xf>
    <xf numFmtId="49" fontId="0" fillId="4" borderId="7" xfId="0" applyNumberFormat="1" applyFill="1" applyBorder="1" applyAlignment="1" applyProtection="1">
      <alignment horizontal="left" vertical="top" wrapText="1"/>
      <protection locked="0"/>
    </xf>
    <xf numFmtId="49" fontId="0" fillId="4" borderId="8" xfId="0" applyNumberFormat="1" applyFill="1" applyBorder="1" applyAlignment="1" applyProtection="1">
      <alignment horizontal="left" vertical="top" wrapText="1"/>
      <protection locked="0"/>
    </xf>
    <xf numFmtId="49" fontId="0" fillId="4" borderId="9" xfId="0" applyNumberFormat="1" applyFill="1" applyBorder="1" applyAlignment="1" applyProtection="1">
      <alignment horizontal="left" vertical="top" wrapText="1"/>
      <protection locked="0"/>
    </xf>
    <xf numFmtId="49" fontId="0" fillId="4" borderId="10" xfId="0" applyNumberFormat="1" applyFill="1" applyBorder="1" applyAlignment="1" applyProtection="1">
      <alignment horizontal="left" vertical="top" wrapText="1"/>
      <protection locked="0"/>
    </xf>
    <xf numFmtId="49" fontId="4" fillId="2" borderId="11" xfId="0" applyNumberFormat="1" applyFont="1" applyFill="1" applyBorder="1" applyAlignment="1" applyProtection="1">
      <alignment horizontal="left" vertical="top" readingOrder="1"/>
    </xf>
    <xf numFmtId="49" fontId="4" fillId="2" borderId="12" xfId="0" applyNumberFormat="1" applyFont="1" applyFill="1" applyBorder="1" applyAlignment="1" applyProtection="1">
      <alignment horizontal="left" vertical="top" readingOrder="1"/>
    </xf>
    <xf numFmtId="49" fontId="4" fillId="4" borderId="2" xfId="0" applyNumberFormat="1" applyFont="1" applyFill="1" applyBorder="1" applyAlignment="1" applyProtection="1">
      <alignment horizontal="left" vertical="top" wrapText="1" readingOrder="1"/>
      <protection locked="0"/>
    </xf>
    <xf numFmtId="49" fontId="4" fillId="4" borderId="3" xfId="0" applyNumberFormat="1" applyFont="1" applyFill="1" applyBorder="1" applyAlignment="1" applyProtection="1">
      <alignment horizontal="left" vertical="top" wrapText="1" readingOrder="1"/>
      <protection locked="0"/>
    </xf>
    <xf numFmtId="49" fontId="4" fillId="4" borderId="4" xfId="0" applyNumberFormat="1" applyFont="1" applyFill="1" applyBorder="1" applyAlignment="1" applyProtection="1">
      <alignment horizontal="left" vertical="top" wrapText="1" readingOrder="1"/>
      <protection locked="0"/>
    </xf>
    <xf numFmtId="0" fontId="8" fillId="2" borderId="5" xfId="0" applyFont="1" applyFill="1" applyBorder="1" applyAlignment="1" applyProtection="1">
      <alignment horizontal="left" vertical="top"/>
      <protection locked="0"/>
    </xf>
    <xf numFmtId="0" fontId="8" fillId="2" borderId="6" xfId="0" applyFont="1" applyFill="1" applyBorder="1" applyAlignment="1" applyProtection="1">
      <alignment horizontal="left" vertical="top"/>
      <protection locked="0"/>
    </xf>
    <xf numFmtId="0" fontId="8" fillId="2" borderId="7" xfId="0" applyFont="1" applyFill="1" applyBorder="1" applyAlignment="1" applyProtection="1">
      <alignment horizontal="left" vertical="top"/>
      <protection locked="0"/>
    </xf>
    <xf numFmtId="0" fontId="8" fillId="2" borderId="11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8" fillId="2" borderId="12" xfId="0" applyFont="1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0" fontId="8" fillId="2" borderId="9" xfId="0" applyFont="1" applyFill="1" applyBorder="1" applyAlignment="1" applyProtection="1">
      <alignment horizontal="left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3" fillId="4" borderId="5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6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4" borderId="6" xfId="0" applyNumberFormat="1" applyFill="1" applyBorder="1" applyAlignment="1" applyProtection="1">
      <alignment horizontal="left" vertical="top" wrapText="1" readingOrder="1"/>
      <protection locked="0"/>
    </xf>
    <xf numFmtId="49" fontId="0" fillId="4" borderId="7" xfId="0" applyNumberFormat="1" applyFill="1" applyBorder="1" applyAlignment="1" applyProtection="1">
      <alignment horizontal="left" vertical="top" wrapText="1" readingOrder="1"/>
      <protection locked="0"/>
    </xf>
    <xf numFmtId="49" fontId="0" fillId="4" borderId="8" xfId="0" applyNumberFormat="1" applyFill="1" applyBorder="1" applyAlignment="1" applyProtection="1">
      <alignment horizontal="left" vertical="top" wrapText="1" readingOrder="1"/>
      <protection locked="0"/>
    </xf>
    <xf numFmtId="49" fontId="0" fillId="4" borderId="9" xfId="0" applyNumberFormat="1" applyFill="1" applyBorder="1" applyAlignment="1" applyProtection="1">
      <alignment horizontal="left" vertical="top" wrapText="1" readingOrder="1"/>
      <protection locked="0"/>
    </xf>
    <xf numFmtId="49" fontId="0" fillId="4" borderId="10" xfId="0" applyNumberFormat="1" applyFill="1" applyBorder="1" applyAlignment="1" applyProtection="1">
      <alignment horizontal="left" vertical="top" wrapText="1" readingOrder="1"/>
      <protection locked="0"/>
    </xf>
    <xf numFmtId="49" fontId="3" fillId="4" borderId="7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11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0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12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8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9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4" borderId="10" xfId="0" applyNumberFormat="1" applyFont="1" applyFill="1" applyBorder="1" applyAlignment="1" applyProtection="1">
      <alignment horizontal="left" vertical="top" wrapText="1" readingOrder="1"/>
      <protection locked="0"/>
    </xf>
    <xf numFmtId="49" fontId="4" fillId="2" borderId="8" xfId="0" applyNumberFormat="1" applyFont="1" applyFill="1" applyBorder="1" applyAlignment="1" applyProtection="1">
      <alignment horizontal="left" vertical="center"/>
    </xf>
    <xf numFmtId="49" fontId="4" fillId="2" borderId="10" xfId="0" applyNumberFormat="1" applyFont="1" applyFill="1" applyBorder="1" applyAlignment="1" applyProtection="1">
      <alignment horizontal="left" vertical="center"/>
    </xf>
    <xf numFmtId="49" fontId="4" fillId="2" borderId="5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2" borderId="6" xfId="0" applyNumberFormat="1" applyFill="1" applyBorder="1" applyAlignment="1" applyProtection="1">
      <alignment horizontal="left" vertical="top" wrapText="1" readingOrder="1"/>
      <protection locked="0"/>
    </xf>
    <xf numFmtId="49" fontId="0" fillId="2" borderId="7" xfId="0" applyNumberFormat="1" applyFill="1" applyBorder="1" applyAlignment="1" applyProtection="1">
      <alignment horizontal="left" vertical="top" wrapText="1" readingOrder="1"/>
      <protection locked="0"/>
    </xf>
    <xf numFmtId="49" fontId="0" fillId="2" borderId="11" xfId="0" applyNumberFormat="1" applyFill="1" applyBorder="1" applyAlignment="1" applyProtection="1">
      <alignment horizontal="left" vertical="top" wrapText="1" readingOrder="1"/>
      <protection locked="0"/>
    </xf>
    <xf numFmtId="49" fontId="0" fillId="2" borderId="0" xfId="0" applyNumberFormat="1" applyFill="1" applyBorder="1" applyAlignment="1" applyProtection="1">
      <alignment horizontal="left" vertical="top" wrapText="1" readingOrder="1"/>
      <protection locked="0"/>
    </xf>
    <xf numFmtId="49" fontId="0" fillId="2" borderId="12" xfId="0" applyNumberFormat="1" applyFill="1" applyBorder="1" applyAlignment="1" applyProtection="1">
      <alignment horizontal="left" vertical="top" wrapText="1" readingOrder="1"/>
      <protection locked="0"/>
    </xf>
    <xf numFmtId="49" fontId="0" fillId="4" borderId="2" xfId="0" applyNumberFormat="1" applyFill="1" applyBorder="1" applyAlignment="1" applyProtection="1">
      <alignment horizontal="left" vertical="top" wrapText="1" readingOrder="1"/>
      <protection locked="0"/>
    </xf>
    <xf numFmtId="0" fontId="0" fillId="4" borderId="3" xfId="0" applyFill="1" applyBorder="1" applyAlignment="1" applyProtection="1">
      <alignment horizontal="left" vertical="top" wrapText="1" readingOrder="1"/>
      <protection locked="0"/>
    </xf>
    <xf numFmtId="0" fontId="0" fillId="4" borderId="4" xfId="0" applyFill="1" applyBorder="1" applyAlignment="1" applyProtection="1">
      <alignment horizontal="left" vertical="top" wrapText="1" readingOrder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0" fillId="0" borderId="3" xfId="0" applyNumberFormat="1" applyBorder="1" applyAlignment="1" applyProtection="1">
      <alignment horizontal="left" vertical="center" wrapText="1"/>
    </xf>
    <xf numFmtId="49" fontId="3" fillId="2" borderId="13" xfId="0" applyNumberFormat="1" applyFont="1" applyFill="1" applyBorder="1" applyAlignment="1" applyProtection="1">
      <alignment horizontal="center" wrapText="1"/>
    </xf>
    <xf numFmtId="49" fontId="0" fillId="0" borderId="15" xfId="0" applyNumberFormat="1" applyBorder="1" applyAlignment="1" applyProtection="1">
      <alignment horizontal="center" wrapText="1"/>
    </xf>
    <xf numFmtId="49" fontId="0" fillId="0" borderId="14" xfId="0" applyNumberFormat="1" applyBorder="1" applyAlignment="1" applyProtection="1">
      <alignment horizontal="center" wrapText="1"/>
    </xf>
    <xf numFmtId="49" fontId="3" fillId="2" borderId="1" xfId="0" applyNumberFormat="1" applyFont="1" applyFill="1" applyBorder="1" applyAlignment="1" applyProtection="1">
      <alignment horizontal="right" wrapText="1"/>
    </xf>
    <xf numFmtId="49" fontId="0" fillId="0" borderId="1" xfId="0" applyNumberFormat="1" applyBorder="1" applyAlignment="1" applyProtection="1">
      <alignment horizontal="right" wrapText="1"/>
    </xf>
    <xf numFmtId="49" fontId="3" fillId="2" borderId="13" xfId="0" applyNumberFormat="1" applyFont="1" applyFill="1" applyBorder="1" applyAlignment="1" applyProtection="1">
      <alignment horizontal="right" wrapText="1"/>
    </xf>
    <xf numFmtId="49" fontId="0" fillId="0" borderId="15" xfId="0" applyNumberFormat="1" applyBorder="1" applyAlignment="1" applyProtection="1">
      <alignment horizontal="right" wrapText="1"/>
    </xf>
    <xf numFmtId="49" fontId="0" fillId="0" borderId="14" xfId="0" applyNumberFormat="1" applyBorder="1" applyAlignment="1" applyProtection="1">
      <alignment horizontal="right" wrapText="1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49" fontId="0" fillId="2" borderId="7" xfId="0" applyNumberFormat="1" applyFill="1" applyBorder="1" applyAlignment="1" applyProtection="1">
      <alignment horizontal="left" vertical="top" wrapText="1"/>
      <protection locked="0"/>
    </xf>
    <xf numFmtId="49" fontId="0" fillId="2" borderId="11" xfId="0" applyNumberFormat="1" applyFill="1" applyBorder="1" applyAlignment="1" applyProtection="1">
      <alignment horizontal="left" vertical="top" wrapText="1"/>
      <protection locked="0"/>
    </xf>
    <xf numFmtId="49" fontId="0" fillId="2" borderId="0" xfId="0" applyNumberFormat="1" applyFill="1" applyBorder="1" applyAlignment="1" applyProtection="1">
      <alignment horizontal="left" vertical="top" wrapText="1"/>
      <protection locked="0"/>
    </xf>
    <xf numFmtId="49" fontId="0" fillId="2" borderId="12" xfId="0" applyNumberFormat="1" applyFill="1" applyBorder="1" applyAlignment="1" applyProtection="1">
      <alignment horizontal="left" vertical="top" wrapText="1"/>
      <protection locked="0"/>
    </xf>
    <xf numFmtId="49" fontId="0" fillId="2" borderId="8" xfId="0" applyNumberFormat="1" applyFill="1" applyBorder="1" applyAlignment="1" applyProtection="1">
      <alignment horizontal="left" vertical="top" wrapText="1"/>
      <protection locked="0"/>
    </xf>
    <xf numFmtId="49" fontId="0" fillId="2" borderId="9" xfId="0" applyNumberFormat="1" applyFill="1" applyBorder="1" applyAlignment="1" applyProtection="1">
      <alignment horizontal="left" vertical="top" wrapText="1"/>
      <protection locked="0"/>
    </xf>
    <xf numFmtId="49" fontId="0" fillId="2" borderId="10" xfId="0" applyNumberFormat="1" applyFill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4" fillId="4" borderId="2" xfId="0" applyNumberFormat="1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 readingOrder="1"/>
      <protection locked="0"/>
    </xf>
    <xf numFmtId="49" fontId="0" fillId="0" borderId="7" xfId="0" applyNumberFormat="1" applyBorder="1" applyAlignment="1" applyProtection="1">
      <alignment horizontal="left" vertical="top" wrapText="1" readingOrder="1"/>
      <protection locked="0"/>
    </xf>
    <xf numFmtId="49" fontId="0" fillId="0" borderId="11" xfId="0" applyNumberFormat="1" applyBorder="1" applyAlignment="1" applyProtection="1">
      <alignment horizontal="left" vertical="top" wrapText="1" readingOrder="1"/>
      <protection locked="0"/>
    </xf>
    <xf numFmtId="49" fontId="0" fillId="0" borderId="0" xfId="0" applyNumberFormat="1" applyBorder="1" applyAlignment="1" applyProtection="1">
      <alignment horizontal="left" vertical="top" wrapText="1" readingOrder="1"/>
      <protection locked="0"/>
    </xf>
    <xf numFmtId="49" fontId="0" fillId="0" borderId="12" xfId="0" applyNumberFormat="1" applyBorder="1" applyAlignment="1" applyProtection="1">
      <alignment horizontal="left" vertical="top" wrapText="1" readingOrder="1"/>
      <protection locked="0"/>
    </xf>
    <xf numFmtId="49" fontId="0" fillId="0" borderId="8" xfId="0" applyNumberFormat="1" applyBorder="1" applyAlignment="1" applyProtection="1">
      <alignment horizontal="left" vertical="top" wrapText="1" readingOrder="1"/>
      <protection locked="0"/>
    </xf>
    <xf numFmtId="49" fontId="0" fillId="0" borderId="9" xfId="0" applyNumberFormat="1" applyBorder="1" applyAlignment="1" applyProtection="1">
      <alignment horizontal="left" vertical="top" wrapText="1" readingOrder="1"/>
      <protection locked="0"/>
    </xf>
    <xf numFmtId="49" fontId="0" fillId="0" borderId="10" xfId="0" applyNumberFormat="1" applyBorder="1" applyAlignment="1" applyProtection="1">
      <alignment horizontal="left" vertical="top" wrapText="1" readingOrder="1"/>
      <protection locked="0"/>
    </xf>
    <xf numFmtId="49" fontId="14" fillId="2" borderId="0" xfId="0" applyNumberFormat="1" applyFont="1" applyFill="1" applyBorder="1" applyAlignment="1" applyProtection="1">
      <alignment horizontal="center"/>
    </xf>
    <xf numFmtId="49" fontId="14" fillId="2" borderId="0" xfId="0" applyNumberFormat="1" applyFont="1" applyFill="1" applyBorder="1" applyAlignment="1" applyProtection="1">
      <alignment horizontal="center" readingOrder="1"/>
    </xf>
    <xf numFmtId="167" fontId="0" fillId="4" borderId="13" xfId="0" applyNumberFormat="1" applyFont="1" applyFill="1" applyBorder="1" applyAlignment="1" applyProtection="1">
      <alignment horizontal="center" vertical="center"/>
      <protection locked="0"/>
    </xf>
    <xf numFmtId="167" fontId="0" fillId="4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</xf>
    <xf numFmtId="1" fontId="0" fillId="2" borderId="14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15" xfId="0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Verloop</a:t>
            </a:r>
            <a:r>
              <a:rPr lang="nl-NL" baseline="0"/>
              <a:t> gisting in Oechsle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'Tool Gistingsverloop'!$B$4:$B$23</c:f>
              <c:numCache>
                <c:formatCode>General</c:formatCode>
                <c:ptCount val="20"/>
                <c:pt idx="0">
                  <c:v>80</c:v>
                </c:pt>
                <c:pt idx="1">
                  <c:v>79</c:v>
                </c:pt>
                <c:pt idx="2">
                  <c:v>77</c:v>
                </c:pt>
                <c:pt idx="3">
                  <c:v>73</c:v>
                </c:pt>
                <c:pt idx="4">
                  <c:v>69</c:v>
                </c:pt>
                <c:pt idx="5">
                  <c:v>65</c:v>
                </c:pt>
                <c:pt idx="6">
                  <c:v>60</c:v>
                </c:pt>
                <c:pt idx="7">
                  <c:v>54</c:v>
                </c:pt>
                <c:pt idx="8">
                  <c:v>46</c:v>
                </c:pt>
                <c:pt idx="9">
                  <c:v>36</c:v>
                </c:pt>
                <c:pt idx="10">
                  <c:v>28</c:v>
                </c:pt>
                <c:pt idx="11">
                  <c:v>22</c:v>
                </c:pt>
                <c:pt idx="12">
                  <c:v>17</c:v>
                </c:pt>
                <c:pt idx="13">
                  <c:v>13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C1-438D-93DC-5137344B8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360736"/>
        <c:axId val="317355160"/>
      </c:lineChart>
      <c:catAx>
        <c:axId val="31736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7355160"/>
        <c:crosses val="autoZero"/>
        <c:auto val="1"/>
        <c:lblAlgn val="ctr"/>
        <c:lblOffset val="100"/>
        <c:noMultiLvlLbl val="0"/>
      </c:catAx>
      <c:valAx>
        <c:axId val="31735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736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152400</xdr:rowOff>
    </xdr:from>
    <xdr:to>
      <xdr:col>11</xdr:col>
      <xdr:colOff>66675</xdr:colOff>
      <xdr:row>23</xdr:row>
      <xdr:rowOff>9525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27CECF9-7E14-4BE0-A69C-35EA16400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iemzwaard@rubinus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D31F-C94C-4B55-B294-24B440D5D582}">
  <dimension ref="A1:L279"/>
  <sheetViews>
    <sheetView tabSelected="1" workbookViewId="0">
      <pane ySplit="7" topLeftCell="A8" activePane="bottomLeft" state="frozen"/>
      <selection pane="bottomLeft"/>
    </sheetView>
  </sheetViews>
  <sheetFormatPr defaultColWidth="9.1796875" defaultRowHeight="11.5" x14ac:dyDescent="0.25"/>
  <cols>
    <col min="1" max="1" width="4.81640625" style="160" customWidth="1"/>
    <col min="2" max="2" width="10" style="61" customWidth="1"/>
    <col min="3" max="3" width="58.453125" style="61" customWidth="1"/>
    <col min="4" max="4" width="9.1796875" style="160" customWidth="1"/>
    <col min="5" max="5" width="10.7265625" style="61" bestFit="1" customWidth="1"/>
    <col min="6" max="6" width="9.1796875" style="61"/>
    <col min="7" max="7" width="3.81640625" style="61" customWidth="1"/>
    <col min="8" max="8" width="9.1796875" style="61" customWidth="1"/>
    <col min="9" max="9" width="6.7265625" style="61" customWidth="1"/>
    <col min="10" max="10" width="8" style="61" customWidth="1"/>
    <col min="11" max="16384" width="9.1796875" style="61"/>
  </cols>
  <sheetData>
    <row r="1" spans="1:10" ht="15.5" x14ac:dyDescent="0.35">
      <c r="A1" s="148" t="s">
        <v>535</v>
      </c>
      <c r="B1" s="120"/>
      <c r="C1" s="120"/>
      <c r="D1" s="149" t="s">
        <v>261</v>
      </c>
      <c r="E1" s="120"/>
      <c r="F1" s="120"/>
      <c r="G1" s="120"/>
      <c r="H1" s="120"/>
      <c r="I1" s="120"/>
      <c r="J1" s="150"/>
    </row>
    <row r="2" spans="1:10" s="155" customFormat="1" x14ac:dyDescent="0.25">
      <c r="A2" s="151"/>
      <c r="B2" s="152"/>
      <c r="C2" s="152"/>
      <c r="D2" s="187" t="s">
        <v>530</v>
      </c>
      <c r="E2" s="152"/>
      <c r="F2" s="152"/>
      <c r="G2" s="152"/>
      <c r="H2" s="152"/>
      <c r="I2" s="152"/>
      <c r="J2" s="154"/>
    </row>
    <row r="3" spans="1:10" s="155" customFormat="1" ht="10.5" x14ac:dyDescent="0.25">
      <c r="A3" s="151"/>
      <c r="B3" s="152"/>
      <c r="C3" s="152"/>
      <c r="D3" s="153"/>
      <c r="E3" s="152"/>
      <c r="F3" s="152"/>
      <c r="G3" s="152"/>
      <c r="H3" s="152"/>
      <c r="I3" s="152"/>
      <c r="J3" s="154"/>
    </row>
    <row r="4" spans="1:10" x14ac:dyDescent="0.25">
      <c r="A4" s="156" t="s">
        <v>15</v>
      </c>
      <c r="B4" s="157"/>
      <c r="C4" s="5" t="s">
        <v>350</v>
      </c>
      <c r="D4" s="158"/>
      <c r="E4" s="157" t="s">
        <v>137</v>
      </c>
      <c r="F4" s="6">
        <v>43368</v>
      </c>
      <c r="G4" s="45"/>
      <c r="H4" s="45"/>
      <c r="I4" s="45"/>
      <c r="J4" s="159"/>
    </row>
    <row r="5" spans="1:10" x14ac:dyDescent="0.25">
      <c r="A5" s="156" t="s">
        <v>17</v>
      </c>
      <c r="B5" s="157"/>
      <c r="C5" s="5" t="s">
        <v>522</v>
      </c>
      <c r="E5" s="45"/>
      <c r="F5" s="45"/>
      <c r="G5" s="45"/>
      <c r="H5" s="45"/>
      <c r="I5" s="45"/>
      <c r="J5" s="159"/>
    </row>
    <row r="6" spans="1:10" x14ac:dyDescent="0.25">
      <c r="A6" s="161"/>
      <c r="B6" s="63"/>
      <c r="C6" s="63"/>
      <c r="D6" s="62"/>
      <c r="E6" s="63"/>
      <c r="F6" s="63"/>
      <c r="G6" s="63"/>
      <c r="H6" s="63"/>
      <c r="I6" s="63"/>
      <c r="J6" s="162"/>
    </row>
    <row r="7" spans="1:10" x14ac:dyDescent="0.25">
      <c r="A7" s="163" t="s">
        <v>0</v>
      </c>
      <c r="B7" s="164" t="s">
        <v>3</v>
      </c>
      <c r="C7" s="164" t="s">
        <v>2</v>
      </c>
      <c r="D7" s="329" t="s">
        <v>22</v>
      </c>
      <c r="E7" s="330"/>
      <c r="F7" s="330"/>
      <c r="G7" s="330"/>
      <c r="H7" s="330"/>
      <c r="I7" s="330"/>
      <c r="J7" s="331"/>
    </row>
    <row r="8" spans="1:10" x14ac:dyDescent="0.25">
      <c r="A8" s="165">
        <v>1</v>
      </c>
      <c r="B8" s="166" t="s">
        <v>1</v>
      </c>
      <c r="C8" s="166" t="s">
        <v>4</v>
      </c>
      <c r="D8" s="306" t="s">
        <v>148</v>
      </c>
      <c r="E8" s="343"/>
      <c r="F8" s="343"/>
      <c r="G8" s="343"/>
      <c r="H8" s="343"/>
      <c r="I8" s="343"/>
      <c r="J8" s="344"/>
    </row>
    <row r="9" spans="1:10" x14ac:dyDescent="0.25">
      <c r="A9" s="167"/>
      <c r="B9" s="168" t="s">
        <v>5</v>
      </c>
      <c r="C9" s="168" t="s">
        <v>6</v>
      </c>
      <c r="D9" s="345"/>
      <c r="E9" s="346"/>
      <c r="F9" s="346"/>
      <c r="G9" s="346"/>
      <c r="H9" s="346"/>
      <c r="I9" s="346"/>
      <c r="J9" s="347"/>
    </row>
    <row r="10" spans="1:10" x14ac:dyDescent="0.25">
      <c r="A10" s="165">
        <v>2</v>
      </c>
      <c r="B10" s="166" t="s">
        <v>1</v>
      </c>
      <c r="C10" s="166" t="s">
        <v>7</v>
      </c>
      <c r="D10" s="348" t="s">
        <v>148</v>
      </c>
      <c r="E10" s="349"/>
      <c r="F10" s="349"/>
      <c r="G10" s="349"/>
      <c r="H10" s="349"/>
      <c r="I10" s="349"/>
      <c r="J10" s="350"/>
    </row>
    <row r="11" spans="1:10" x14ac:dyDescent="0.25">
      <c r="A11" s="169"/>
      <c r="B11" s="170" t="s">
        <v>5</v>
      </c>
      <c r="C11" s="170" t="s">
        <v>8</v>
      </c>
      <c r="D11" s="351"/>
      <c r="E11" s="352"/>
      <c r="F11" s="352"/>
      <c r="G11" s="352"/>
      <c r="H11" s="352"/>
      <c r="I11" s="352"/>
      <c r="J11" s="353"/>
    </row>
    <row r="12" spans="1:10" x14ac:dyDescent="0.25">
      <c r="A12" s="167"/>
      <c r="B12" s="168" t="s">
        <v>9</v>
      </c>
      <c r="C12" s="168" t="s">
        <v>48</v>
      </c>
      <c r="D12" s="354"/>
      <c r="E12" s="355"/>
      <c r="F12" s="355"/>
      <c r="G12" s="355"/>
      <c r="H12" s="355"/>
      <c r="I12" s="355"/>
      <c r="J12" s="356"/>
    </row>
    <row r="13" spans="1:10" x14ac:dyDescent="0.25">
      <c r="A13" s="165">
        <v>3</v>
      </c>
      <c r="B13" s="166" t="s">
        <v>1</v>
      </c>
      <c r="C13" s="166" t="s">
        <v>10</v>
      </c>
      <c r="D13" s="348" t="s">
        <v>148</v>
      </c>
      <c r="E13" s="349"/>
      <c r="F13" s="349"/>
      <c r="G13" s="349"/>
      <c r="H13" s="349"/>
      <c r="I13" s="349"/>
      <c r="J13" s="350"/>
    </row>
    <row r="14" spans="1:10" x14ac:dyDescent="0.25">
      <c r="A14" s="169"/>
      <c r="B14" s="170" t="s">
        <v>5</v>
      </c>
      <c r="C14" s="170" t="s">
        <v>11</v>
      </c>
      <c r="D14" s="351"/>
      <c r="E14" s="352"/>
      <c r="F14" s="352"/>
      <c r="G14" s="352"/>
      <c r="H14" s="352"/>
      <c r="I14" s="352"/>
      <c r="J14" s="353"/>
    </row>
    <row r="15" spans="1:10" x14ac:dyDescent="0.25">
      <c r="A15" s="169"/>
      <c r="B15" s="170" t="s">
        <v>9</v>
      </c>
      <c r="C15" s="170" t="s">
        <v>255</v>
      </c>
      <c r="D15" s="351"/>
      <c r="E15" s="352"/>
      <c r="F15" s="352"/>
      <c r="G15" s="352"/>
      <c r="H15" s="352"/>
      <c r="I15" s="352"/>
      <c r="J15" s="353"/>
    </row>
    <row r="16" spans="1:10" x14ac:dyDescent="0.25">
      <c r="A16" s="169"/>
      <c r="B16" s="170" t="s">
        <v>12</v>
      </c>
      <c r="C16" s="170" t="s">
        <v>256</v>
      </c>
      <c r="D16" s="351"/>
      <c r="E16" s="352"/>
      <c r="F16" s="352"/>
      <c r="G16" s="352"/>
      <c r="H16" s="352"/>
      <c r="I16" s="352"/>
      <c r="J16" s="353"/>
    </row>
    <row r="17" spans="1:10" x14ac:dyDescent="0.25">
      <c r="A17" s="167"/>
      <c r="B17" s="168"/>
      <c r="C17" s="168" t="s">
        <v>13</v>
      </c>
      <c r="D17" s="354"/>
      <c r="E17" s="355"/>
      <c r="F17" s="355"/>
      <c r="G17" s="355"/>
      <c r="H17" s="355"/>
      <c r="I17" s="355"/>
      <c r="J17" s="356"/>
    </row>
    <row r="18" spans="1:10" x14ac:dyDescent="0.25">
      <c r="A18" s="165">
        <v>4</v>
      </c>
      <c r="B18" s="166" t="s">
        <v>1</v>
      </c>
      <c r="C18" s="166" t="s">
        <v>527</v>
      </c>
      <c r="D18" s="348" t="s">
        <v>148</v>
      </c>
      <c r="E18" s="307"/>
      <c r="F18" s="307"/>
      <c r="G18" s="307"/>
      <c r="H18" s="307"/>
      <c r="I18" s="307"/>
      <c r="J18" s="308"/>
    </row>
    <row r="19" spans="1:10" x14ac:dyDescent="0.25">
      <c r="A19" s="169"/>
      <c r="B19" s="170"/>
      <c r="C19" s="170" t="s">
        <v>404</v>
      </c>
      <c r="D19" s="309"/>
      <c r="E19" s="357"/>
      <c r="F19" s="357"/>
      <c r="G19" s="357"/>
      <c r="H19" s="357"/>
      <c r="I19" s="357"/>
      <c r="J19" s="311"/>
    </row>
    <row r="20" spans="1:10" x14ac:dyDescent="0.25">
      <c r="A20" s="169"/>
      <c r="B20" s="170" t="s">
        <v>5</v>
      </c>
      <c r="C20" s="170" t="s">
        <v>14</v>
      </c>
      <c r="D20" s="309"/>
      <c r="E20" s="357"/>
      <c r="F20" s="357"/>
      <c r="G20" s="357"/>
      <c r="H20" s="357"/>
      <c r="I20" s="357"/>
      <c r="J20" s="311"/>
    </row>
    <row r="21" spans="1:10" x14ac:dyDescent="0.25">
      <c r="A21" s="169"/>
      <c r="B21" s="170" t="s">
        <v>9</v>
      </c>
      <c r="C21" s="170" t="s">
        <v>405</v>
      </c>
      <c r="D21" s="309"/>
      <c r="E21" s="357"/>
      <c r="F21" s="357"/>
      <c r="G21" s="357"/>
      <c r="H21" s="357"/>
      <c r="I21" s="357"/>
      <c r="J21" s="311"/>
    </row>
    <row r="22" spans="1:10" x14ac:dyDescent="0.25">
      <c r="A22" s="169"/>
      <c r="B22" s="170" t="s">
        <v>12</v>
      </c>
      <c r="C22" s="170" t="s">
        <v>406</v>
      </c>
      <c r="D22" s="309"/>
      <c r="E22" s="357"/>
      <c r="F22" s="357"/>
      <c r="G22" s="357"/>
      <c r="H22" s="357"/>
      <c r="I22" s="357"/>
      <c r="J22" s="311"/>
    </row>
    <row r="23" spans="1:10" x14ac:dyDescent="0.25">
      <c r="A23" s="169"/>
      <c r="B23" s="170"/>
      <c r="C23" s="170" t="s">
        <v>18</v>
      </c>
      <c r="D23" s="309"/>
      <c r="E23" s="357"/>
      <c r="F23" s="357"/>
      <c r="G23" s="357"/>
      <c r="H23" s="357"/>
      <c r="I23" s="357"/>
      <c r="J23" s="311"/>
    </row>
    <row r="24" spans="1:10" x14ac:dyDescent="0.25">
      <c r="A24" s="167"/>
      <c r="B24" s="168"/>
      <c r="C24" s="168" t="s">
        <v>19</v>
      </c>
      <c r="D24" s="312"/>
      <c r="E24" s="313"/>
      <c r="F24" s="313"/>
      <c r="G24" s="313"/>
      <c r="H24" s="313"/>
      <c r="I24" s="313"/>
      <c r="J24" s="314"/>
    </row>
    <row r="25" spans="1:10" ht="12" customHeight="1" x14ac:dyDescent="0.25">
      <c r="A25" s="165">
        <v>5</v>
      </c>
      <c r="B25" s="166" t="s">
        <v>1</v>
      </c>
      <c r="C25" s="166" t="s">
        <v>182</v>
      </c>
      <c r="D25" s="171" t="s">
        <v>181</v>
      </c>
      <c r="E25" s="172"/>
      <c r="F25" s="173" t="s">
        <v>185</v>
      </c>
      <c r="G25" s="172"/>
      <c r="H25" s="174" t="s">
        <v>183</v>
      </c>
      <c r="I25" s="172"/>
      <c r="J25" s="175"/>
    </row>
    <row r="26" spans="1:10" ht="12" customHeight="1" x14ac:dyDescent="0.25">
      <c r="A26" s="169"/>
      <c r="B26" s="170" t="s">
        <v>5</v>
      </c>
      <c r="C26" s="170" t="s">
        <v>20</v>
      </c>
      <c r="D26" s="137">
        <v>10</v>
      </c>
      <c r="E26" s="176" t="s">
        <v>184</v>
      </c>
      <c r="F26" s="138">
        <v>0.05</v>
      </c>
      <c r="G26" s="176"/>
      <c r="H26" s="146">
        <f>D26*F26</f>
        <v>0.5</v>
      </c>
      <c r="I26" s="176" t="s">
        <v>153</v>
      </c>
      <c r="J26" s="177"/>
    </row>
    <row r="27" spans="1:10" ht="12" customHeight="1" x14ac:dyDescent="0.25">
      <c r="A27" s="169"/>
      <c r="B27" s="170" t="s">
        <v>9</v>
      </c>
      <c r="C27" s="170" t="s">
        <v>21</v>
      </c>
      <c r="D27" s="178"/>
      <c r="E27" s="176"/>
      <c r="F27" s="176"/>
      <c r="G27" s="176"/>
      <c r="H27" s="176"/>
      <c r="I27" s="176"/>
      <c r="J27" s="177"/>
    </row>
    <row r="28" spans="1:10" ht="12" customHeight="1" x14ac:dyDescent="0.25">
      <c r="A28" s="169"/>
      <c r="B28" s="179" t="s">
        <v>23</v>
      </c>
      <c r="C28" s="179" t="s">
        <v>363</v>
      </c>
      <c r="D28" s="178" t="s">
        <v>367</v>
      </c>
      <c r="E28" s="176"/>
      <c r="F28" s="176"/>
      <c r="G28" s="176"/>
      <c r="H28" s="176"/>
      <c r="I28" s="176"/>
      <c r="J28" s="177"/>
    </row>
    <row r="29" spans="1:10" ht="12" customHeight="1" x14ac:dyDescent="0.25">
      <c r="A29" s="169"/>
      <c r="B29" s="179"/>
      <c r="C29" s="179" t="s">
        <v>364</v>
      </c>
      <c r="D29" s="382" t="s">
        <v>257</v>
      </c>
      <c r="E29" s="383"/>
      <c r="F29" s="384"/>
      <c r="G29" s="385"/>
      <c r="H29" s="385"/>
      <c r="I29" s="385"/>
      <c r="J29" s="386"/>
    </row>
    <row r="30" spans="1:10" ht="12" customHeight="1" x14ac:dyDescent="0.25">
      <c r="A30" s="169"/>
      <c r="B30" s="179"/>
      <c r="C30" s="179" t="s">
        <v>365</v>
      </c>
      <c r="D30" s="382" t="s">
        <v>35</v>
      </c>
      <c r="E30" s="383"/>
      <c r="F30" s="139"/>
      <c r="G30" s="180" t="s">
        <v>39</v>
      </c>
      <c r="H30" s="180"/>
      <c r="I30" s="180"/>
      <c r="J30" s="181"/>
    </row>
    <row r="31" spans="1:10" ht="12" customHeight="1" x14ac:dyDescent="0.25">
      <c r="A31" s="169"/>
      <c r="B31" s="179"/>
      <c r="C31" s="179" t="s">
        <v>368</v>
      </c>
      <c r="D31" s="412" t="s">
        <v>366</v>
      </c>
      <c r="E31" s="413"/>
      <c r="F31" s="147"/>
      <c r="G31" s="182" t="s">
        <v>153</v>
      </c>
      <c r="H31" s="183"/>
      <c r="I31" s="183"/>
      <c r="J31" s="184"/>
    </row>
    <row r="32" spans="1:10" x14ac:dyDescent="0.25">
      <c r="A32" s="165">
        <v>6</v>
      </c>
      <c r="B32" s="166" t="s">
        <v>1</v>
      </c>
      <c r="C32" s="166" t="s">
        <v>25</v>
      </c>
      <c r="D32" s="149"/>
      <c r="E32" s="120"/>
      <c r="F32" s="185"/>
      <c r="G32" s="120"/>
      <c r="H32" s="120"/>
      <c r="I32" s="120"/>
      <c r="J32" s="150"/>
    </row>
    <row r="33" spans="1:10" x14ac:dyDescent="0.25">
      <c r="A33" s="169"/>
      <c r="B33" s="170" t="s">
        <v>24</v>
      </c>
      <c r="C33" s="170" t="s">
        <v>26</v>
      </c>
      <c r="D33" s="186" t="s">
        <v>143</v>
      </c>
      <c r="E33" s="45"/>
      <c r="F33" s="9">
        <v>43358</v>
      </c>
      <c r="G33" s="45"/>
      <c r="H33" s="45"/>
      <c r="I33" s="45"/>
      <c r="J33" s="159"/>
    </row>
    <row r="34" spans="1:10" x14ac:dyDescent="0.25">
      <c r="A34" s="169"/>
      <c r="B34" s="170"/>
      <c r="C34" s="170" t="s">
        <v>27</v>
      </c>
      <c r="D34" s="187" t="s">
        <v>355</v>
      </c>
      <c r="E34" s="45"/>
      <c r="F34" s="10">
        <v>10</v>
      </c>
      <c r="G34" s="45" t="s">
        <v>356</v>
      </c>
      <c r="H34" s="45"/>
      <c r="I34" s="45"/>
      <c r="J34" s="159"/>
    </row>
    <row r="35" spans="1:10" x14ac:dyDescent="0.25">
      <c r="A35" s="169"/>
      <c r="B35" s="170"/>
      <c r="C35" s="170" t="s">
        <v>28</v>
      </c>
      <c r="D35" s="187" t="s">
        <v>33</v>
      </c>
      <c r="E35" s="45"/>
      <c r="F35" s="11">
        <v>3.3</v>
      </c>
      <c r="G35" s="45" t="s">
        <v>141</v>
      </c>
      <c r="H35" s="45"/>
      <c r="I35" s="45"/>
      <c r="J35" s="159"/>
    </row>
    <row r="36" spans="1:10" x14ac:dyDescent="0.25">
      <c r="A36" s="169"/>
      <c r="B36" s="170" t="s">
        <v>5</v>
      </c>
      <c r="C36" s="170" t="s">
        <v>29</v>
      </c>
      <c r="D36" s="187" t="s">
        <v>34</v>
      </c>
      <c r="E36" s="45"/>
      <c r="F36" s="11">
        <v>9</v>
      </c>
      <c r="G36" s="45" t="s">
        <v>38</v>
      </c>
      <c r="H36" s="45"/>
      <c r="I36" s="45"/>
      <c r="J36" s="159"/>
    </row>
    <row r="37" spans="1:10" x14ac:dyDescent="0.25">
      <c r="A37" s="169"/>
      <c r="B37" s="170" t="s">
        <v>9</v>
      </c>
      <c r="C37" s="170" t="s">
        <v>30</v>
      </c>
      <c r="D37" s="187" t="s">
        <v>35</v>
      </c>
      <c r="E37" s="45"/>
      <c r="F37" s="12">
        <v>20</v>
      </c>
      <c r="G37" s="45" t="s">
        <v>39</v>
      </c>
      <c r="H37" s="45"/>
      <c r="I37" s="45"/>
      <c r="J37" s="159"/>
    </row>
    <row r="38" spans="1:10" x14ac:dyDescent="0.25">
      <c r="A38" s="169"/>
      <c r="B38" s="170"/>
      <c r="C38" s="170" t="s">
        <v>32</v>
      </c>
      <c r="D38" s="187" t="s">
        <v>36</v>
      </c>
      <c r="E38" s="45"/>
      <c r="F38" s="12">
        <v>80</v>
      </c>
      <c r="G38" s="45" t="s">
        <v>50</v>
      </c>
      <c r="H38" s="45"/>
      <c r="I38" s="45"/>
      <c r="J38" s="159"/>
    </row>
    <row r="39" spans="1:10" x14ac:dyDescent="0.25">
      <c r="A39" s="169"/>
      <c r="B39" s="170" t="s">
        <v>12</v>
      </c>
      <c r="C39" s="170" t="s">
        <v>31</v>
      </c>
      <c r="D39" s="187" t="s">
        <v>40</v>
      </c>
      <c r="E39" s="45"/>
      <c r="F39" s="130">
        <f>(F38+1000)/1000</f>
        <v>1.08</v>
      </c>
      <c r="G39" s="45"/>
      <c r="H39" s="45"/>
      <c r="I39" s="45"/>
      <c r="J39" s="159"/>
    </row>
    <row r="40" spans="1:10" x14ac:dyDescent="0.25">
      <c r="A40" s="169"/>
      <c r="B40" s="170"/>
      <c r="C40" s="159" t="s">
        <v>369</v>
      </c>
      <c r="D40" s="187" t="s">
        <v>357</v>
      </c>
      <c r="E40" s="45"/>
      <c r="F40" s="131">
        <v>85</v>
      </c>
      <c r="G40" s="45" t="s">
        <v>53</v>
      </c>
      <c r="H40" s="45"/>
      <c r="I40" s="45"/>
      <c r="J40" s="159"/>
    </row>
    <row r="41" spans="1:10" x14ac:dyDescent="0.25">
      <c r="A41" s="167"/>
      <c r="B41" s="168"/>
      <c r="C41" s="162" t="s">
        <v>370</v>
      </c>
      <c r="D41" s="62" t="s">
        <v>358</v>
      </c>
      <c r="E41" s="63"/>
      <c r="F41" s="188">
        <f>F34*F40/100</f>
        <v>8.5</v>
      </c>
      <c r="G41" s="63" t="s">
        <v>371</v>
      </c>
      <c r="H41" s="63"/>
      <c r="I41" s="63"/>
      <c r="J41" s="162"/>
    </row>
    <row r="42" spans="1:10" x14ac:dyDescent="0.25">
      <c r="A42" s="165">
        <v>7</v>
      </c>
      <c r="B42" s="166" t="s">
        <v>1</v>
      </c>
      <c r="C42" s="166" t="s">
        <v>76</v>
      </c>
      <c r="D42" s="189"/>
      <c r="E42" s="120"/>
      <c r="F42" s="120"/>
      <c r="G42" s="120"/>
      <c r="H42" s="185"/>
      <c r="I42" s="120"/>
      <c r="J42" s="150"/>
    </row>
    <row r="43" spans="1:10" x14ac:dyDescent="0.25">
      <c r="A43" s="169"/>
      <c r="B43" s="170" t="s">
        <v>24</v>
      </c>
      <c r="C43" s="170" t="s">
        <v>258</v>
      </c>
      <c r="D43" s="190" t="s">
        <v>71</v>
      </c>
      <c r="E43" s="45"/>
      <c r="F43" s="45"/>
      <c r="G43" s="45"/>
      <c r="H43" s="191"/>
      <c r="I43" s="31">
        <f>F38</f>
        <v>80</v>
      </c>
      <c r="J43" s="159" t="s">
        <v>50</v>
      </c>
    </row>
    <row r="44" spans="1:10" x14ac:dyDescent="0.25">
      <c r="A44" s="169"/>
      <c r="B44" s="45"/>
      <c r="C44" s="170" t="s">
        <v>138</v>
      </c>
      <c r="D44" s="187" t="s">
        <v>254</v>
      </c>
      <c r="E44" s="45"/>
      <c r="F44" s="45"/>
      <c r="G44" s="45"/>
      <c r="H44" s="30"/>
      <c r="I44" s="292">
        <v>8</v>
      </c>
      <c r="J44" s="159" t="s">
        <v>38</v>
      </c>
    </row>
    <row r="45" spans="1:10" x14ac:dyDescent="0.25">
      <c r="A45" s="169"/>
      <c r="B45" s="170"/>
      <c r="C45" s="169" t="s">
        <v>259</v>
      </c>
      <c r="D45" s="190" t="s">
        <v>271</v>
      </c>
      <c r="E45" s="45"/>
      <c r="F45" s="45"/>
      <c r="G45" s="45"/>
      <c r="H45" s="159"/>
      <c r="I45" s="12">
        <v>4</v>
      </c>
      <c r="J45" s="159" t="s">
        <v>38</v>
      </c>
    </row>
    <row r="46" spans="1:10" x14ac:dyDescent="0.25">
      <c r="A46" s="169"/>
      <c r="B46" s="170"/>
      <c r="C46" s="170" t="s">
        <v>176</v>
      </c>
      <c r="D46" s="190" t="s">
        <v>139</v>
      </c>
      <c r="E46" s="45"/>
      <c r="F46" s="45"/>
      <c r="G46" s="45"/>
      <c r="H46" s="45"/>
      <c r="I46" s="31">
        <f>I43*2.6-I44-I45</f>
        <v>196</v>
      </c>
      <c r="J46" s="159" t="s">
        <v>38</v>
      </c>
    </row>
    <row r="47" spans="1:10" x14ac:dyDescent="0.25">
      <c r="A47" s="169"/>
      <c r="B47" s="170"/>
      <c r="C47" s="170" t="s">
        <v>77</v>
      </c>
      <c r="D47" s="187" t="s">
        <v>360</v>
      </c>
      <c r="E47" s="45"/>
      <c r="F47" s="45"/>
      <c r="G47" s="45"/>
      <c r="H47" s="45"/>
      <c r="I47" s="291">
        <v>17</v>
      </c>
      <c r="J47" s="159" t="s">
        <v>38</v>
      </c>
    </row>
    <row r="48" spans="1:10" x14ac:dyDescent="0.25">
      <c r="A48" s="169"/>
      <c r="B48" s="170"/>
      <c r="C48" s="170" t="s">
        <v>352</v>
      </c>
      <c r="D48" s="187" t="s">
        <v>66</v>
      </c>
      <c r="E48" s="45"/>
      <c r="F48" s="45"/>
      <c r="G48" s="45"/>
      <c r="H48" s="45"/>
      <c r="I48" s="32">
        <f>I46/I47</f>
        <v>11.529411764705882</v>
      </c>
      <c r="J48" s="159" t="s">
        <v>53</v>
      </c>
    </row>
    <row r="49" spans="1:10" x14ac:dyDescent="0.25">
      <c r="A49" s="169"/>
      <c r="B49" s="170"/>
      <c r="C49" s="170" t="s">
        <v>78</v>
      </c>
      <c r="D49" s="187" t="s">
        <v>142</v>
      </c>
      <c r="E49" s="45"/>
      <c r="F49" s="45"/>
      <c r="G49" s="45"/>
      <c r="H49" s="45"/>
      <c r="I49" s="11">
        <v>13</v>
      </c>
      <c r="J49" s="159" t="s">
        <v>53</v>
      </c>
    </row>
    <row r="50" spans="1:10" x14ac:dyDescent="0.25">
      <c r="A50" s="169"/>
      <c r="B50" s="170"/>
      <c r="C50" s="45" t="s">
        <v>353</v>
      </c>
      <c r="D50" s="186" t="s">
        <v>177</v>
      </c>
      <c r="E50" s="45"/>
      <c r="F50" s="45"/>
      <c r="G50" s="45"/>
      <c r="H50" s="45"/>
      <c r="I50" s="11">
        <v>1.5</v>
      </c>
      <c r="J50" s="159" t="s">
        <v>53</v>
      </c>
    </row>
    <row r="51" spans="1:10" x14ac:dyDescent="0.25">
      <c r="A51" s="169"/>
      <c r="B51" s="170"/>
      <c r="C51" s="192" t="s">
        <v>354</v>
      </c>
      <c r="D51" s="190" t="s">
        <v>72</v>
      </c>
      <c r="E51" s="45"/>
      <c r="F51" s="45"/>
      <c r="G51" s="45"/>
      <c r="H51" s="30"/>
      <c r="I51" s="32">
        <f>I49-I48+I50</f>
        <v>2.9705882352941178</v>
      </c>
      <c r="J51" s="159" t="s">
        <v>53</v>
      </c>
    </row>
    <row r="52" spans="1:10" x14ac:dyDescent="0.25">
      <c r="A52" s="169"/>
      <c r="B52" s="170"/>
      <c r="C52" s="192"/>
      <c r="D52" s="190"/>
      <c r="E52" s="45"/>
      <c r="F52" s="45"/>
      <c r="G52" s="45"/>
      <c r="H52" s="30"/>
      <c r="I52" s="32"/>
      <c r="J52" s="159"/>
    </row>
    <row r="53" spans="1:10" x14ac:dyDescent="0.25">
      <c r="A53" s="169"/>
      <c r="B53" s="170"/>
      <c r="C53" s="170" t="s">
        <v>178</v>
      </c>
      <c r="D53" s="190" t="s">
        <v>73</v>
      </c>
      <c r="E53" s="45"/>
      <c r="F53" s="45"/>
      <c r="G53" s="45"/>
      <c r="H53" s="30"/>
      <c r="I53" s="31">
        <f>I51*I47</f>
        <v>50.5</v>
      </c>
      <c r="J53" s="159" t="s">
        <v>38</v>
      </c>
    </row>
    <row r="54" spans="1:10" x14ac:dyDescent="0.25">
      <c r="A54" s="169"/>
      <c r="B54" s="170"/>
      <c r="C54" s="170"/>
      <c r="D54" s="190"/>
      <c r="E54" s="45"/>
      <c r="F54" s="45"/>
      <c r="G54" s="45"/>
      <c r="H54" s="30"/>
      <c r="I54" s="31"/>
      <c r="J54" s="159"/>
    </row>
    <row r="55" spans="1:10" x14ac:dyDescent="0.25">
      <c r="A55" s="169"/>
      <c r="B55" s="170"/>
      <c r="C55" s="170" t="s">
        <v>362</v>
      </c>
      <c r="D55" s="190" t="s">
        <v>359</v>
      </c>
      <c r="E55" s="45"/>
      <c r="F55" s="45"/>
      <c r="G55" s="45"/>
      <c r="H55" s="45"/>
      <c r="I55" s="32">
        <f>F41</f>
        <v>8.5</v>
      </c>
      <c r="J55" s="159" t="s">
        <v>49</v>
      </c>
    </row>
    <row r="56" spans="1:10" x14ac:dyDescent="0.25">
      <c r="A56" s="169"/>
      <c r="B56" s="170"/>
      <c r="C56" s="170" t="s">
        <v>361</v>
      </c>
      <c r="D56" s="187"/>
      <c r="E56" s="157"/>
      <c r="F56" s="157"/>
      <c r="G56" s="157"/>
      <c r="H56" s="157"/>
      <c r="I56" s="45"/>
      <c r="J56" s="159"/>
    </row>
    <row r="57" spans="1:10" x14ac:dyDescent="0.25">
      <c r="A57" s="169"/>
      <c r="B57" s="170"/>
      <c r="C57" s="45"/>
      <c r="D57" s="186"/>
      <c r="E57" s="157"/>
      <c r="F57" s="157"/>
      <c r="G57" s="157"/>
      <c r="H57" s="157"/>
      <c r="I57" s="45"/>
      <c r="J57" s="159"/>
    </row>
    <row r="58" spans="1:10" x14ac:dyDescent="0.25">
      <c r="A58" s="169"/>
      <c r="B58" s="170" t="s">
        <v>12</v>
      </c>
      <c r="C58" s="193" t="s">
        <v>80</v>
      </c>
      <c r="D58" s="156" t="s">
        <v>79</v>
      </c>
      <c r="E58" s="45"/>
      <c r="F58" s="45"/>
      <c r="G58" s="45"/>
      <c r="H58" s="194"/>
      <c r="I58" s="132">
        <f>I55*I53</f>
        <v>429.25</v>
      </c>
      <c r="J58" s="159" t="s">
        <v>75</v>
      </c>
    </row>
    <row r="59" spans="1:10" x14ac:dyDescent="0.25">
      <c r="A59" s="167"/>
      <c r="B59" s="168"/>
      <c r="C59" s="195" t="s">
        <v>351</v>
      </c>
      <c r="D59" s="161"/>
      <c r="E59" s="63"/>
      <c r="F59" s="63"/>
      <c r="G59" s="63"/>
      <c r="H59" s="196"/>
      <c r="I59" s="197"/>
      <c r="J59" s="162"/>
    </row>
    <row r="60" spans="1:10" x14ac:dyDescent="0.25">
      <c r="A60" s="198">
        <v>8</v>
      </c>
      <c r="B60" s="199" t="s">
        <v>23</v>
      </c>
      <c r="C60" s="200" t="s">
        <v>372</v>
      </c>
      <c r="D60" s="201" t="s">
        <v>374</v>
      </c>
      <c r="E60" s="202"/>
      <c r="F60" s="335"/>
      <c r="G60" s="336"/>
      <c r="H60" s="336"/>
      <c r="I60" s="336"/>
      <c r="J60" s="337"/>
    </row>
    <row r="61" spans="1:10" x14ac:dyDescent="0.25">
      <c r="A61" s="203"/>
      <c r="B61" s="179" t="s">
        <v>41</v>
      </c>
      <c r="C61" s="204" t="s">
        <v>44</v>
      </c>
      <c r="D61" s="205"/>
      <c r="E61" s="206"/>
      <c r="F61" s="338"/>
      <c r="G61" s="339"/>
      <c r="H61" s="339"/>
      <c r="I61" s="339"/>
      <c r="J61" s="340"/>
    </row>
    <row r="62" spans="1:10" x14ac:dyDescent="0.25">
      <c r="A62" s="203"/>
      <c r="C62" s="179" t="s">
        <v>375</v>
      </c>
      <c r="D62" s="205"/>
      <c r="E62" s="206"/>
      <c r="F62" s="206"/>
      <c r="G62" s="206"/>
      <c r="H62" s="206"/>
      <c r="I62" s="206"/>
      <c r="J62" s="204"/>
    </row>
    <row r="63" spans="1:10" x14ac:dyDescent="0.25">
      <c r="A63" s="203"/>
      <c r="B63" s="179" t="s">
        <v>373</v>
      </c>
      <c r="C63" s="204" t="s">
        <v>376</v>
      </c>
      <c r="D63" s="205" t="s">
        <v>43</v>
      </c>
      <c r="E63" s="206"/>
      <c r="F63" s="13"/>
      <c r="G63" s="206" t="s">
        <v>38</v>
      </c>
      <c r="H63" s="206"/>
      <c r="I63" s="206"/>
      <c r="J63" s="204"/>
    </row>
    <row r="64" spans="1:10" x14ac:dyDescent="0.25">
      <c r="A64" s="203"/>
      <c r="B64" s="179"/>
      <c r="C64" s="204" t="s">
        <v>380</v>
      </c>
      <c r="D64" s="205" t="s">
        <v>33</v>
      </c>
      <c r="E64" s="206"/>
      <c r="F64" s="13"/>
      <c r="G64" s="206" t="s">
        <v>141</v>
      </c>
      <c r="H64" s="206"/>
      <c r="I64" s="206"/>
      <c r="J64" s="204"/>
    </row>
    <row r="65" spans="1:10" x14ac:dyDescent="0.25">
      <c r="A65" s="203"/>
      <c r="B65" s="179"/>
      <c r="C65" s="204" t="s">
        <v>377</v>
      </c>
      <c r="D65" s="207"/>
      <c r="E65" s="206"/>
      <c r="F65" s="208"/>
      <c r="G65" s="206"/>
      <c r="H65" s="206"/>
      <c r="I65" s="206"/>
      <c r="J65" s="204"/>
    </row>
    <row r="66" spans="1:10" x14ac:dyDescent="0.25">
      <c r="A66" s="203"/>
      <c r="B66" s="179" t="s">
        <v>9</v>
      </c>
      <c r="C66" s="204" t="s">
        <v>378</v>
      </c>
      <c r="D66" s="207"/>
      <c r="E66" s="206"/>
      <c r="F66" s="208"/>
      <c r="G66" s="206"/>
      <c r="H66" s="206"/>
      <c r="I66" s="206"/>
      <c r="J66" s="204"/>
    </row>
    <row r="67" spans="1:10" x14ac:dyDescent="0.25">
      <c r="A67" s="209">
        <v>9</v>
      </c>
      <c r="B67" s="210" t="s">
        <v>1</v>
      </c>
      <c r="C67" s="166" t="s">
        <v>379</v>
      </c>
      <c r="D67" s="189"/>
      <c r="E67" s="120"/>
      <c r="F67" s="120"/>
      <c r="G67" s="120"/>
      <c r="H67" s="120"/>
      <c r="I67" s="120"/>
      <c r="J67" s="150"/>
    </row>
    <row r="68" spans="1:10" x14ac:dyDescent="0.25">
      <c r="A68" s="203"/>
      <c r="B68" s="45" t="s">
        <v>41</v>
      </c>
      <c r="C68" s="170" t="s">
        <v>381</v>
      </c>
      <c r="D68" s="211"/>
      <c r="E68" s="212"/>
      <c r="F68" s="134" t="s">
        <v>389</v>
      </c>
      <c r="G68" s="212"/>
      <c r="H68" s="212" t="s">
        <v>390</v>
      </c>
      <c r="I68" s="212"/>
      <c r="J68" s="213"/>
    </row>
    <row r="69" spans="1:10" ht="12.5" x14ac:dyDescent="0.25">
      <c r="A69" s="203"/>
      <c r="B69" s="45"/>
      <c r="C69" s="170" t="s">
        <v>394</v>
      </c>
      <c r="D69" s="211" t="s">
        <v>388</v>
      </c>
      <c r="E69" s="212"/>
      <c r="F69" s="136"/>
      <c r="G69" s="212"/>
      <c r="H69" s="332"/>
      <c r="I69" s="396"/>
      <c r="J69" s="397"/>
    </row>
    <row r="70" spans="1:10" ht="12.5" x14ac:dyDescent="0.25">
      <c r="A70" s="203"/>
      <c r="B70" s="45"/>
      <c r="C70" s="170" t="s">
        <v>395</v>
      </c>
      <c r="D70" s="211" t="s">
        <v>399</v>
      </c>
      <c r="E70" s="212"/>
      <c r="F70" s="332"/>
      <c r="G70" s="333"/>
      <c r="H70" s="333"/>
      <c r="I70" s="333"/>
      <c r="J70" s="334"/>
    </row>
    <row r="71" spans="1:10" x14ac:dyDescent="0.25">
      <c r="A71" s="203"/>
      <c r="B71" s="45"/>
      <c r="C71" s="170" t="s">
        <v>385</v>
      </c>
      <c r="H71" s="212"/>
      <c r="I71" s="212"/>
      <c r="J71" s="213"/>
    </row>
    <row r="72" spans="1:10" x14ac:dyDescent="0.25">
      <c r="A72" s="203"/>
      <c r="B72" s="45"/>
      <c r="C72" s="170" t="s">
        <v>396</v>
      </c>
      <c r="D72" s="211" t="s">
        <v>391</v>
      </c>
      <c r="E72" s="212"/>
      <c r="F72" s="133"/>
      <c r="G72" s="212" t="s">
        <v>52</v>
      </c>
      <c r="H72" s="212"/>
      <c r="I72" s="212"/>
      <c r="J72" s="213"/>
    </row>
    <row r="73" spans="1:10" x14ac:dyDescent="0.25">
      <c r="A73" s="203"/>
      <c r="B73" s="45"/>
      <c r="C73" s="170" t="s">
        <v>397</v>
      </c>
      <c r="D73" s="211" t="s">
        <v>392</v>
      </c>
      <c r="E73" s="212"/>
      <c r="F73" s="135">
        <f>F41</f>
        <v>8.5</v>
      </c>
      <c r="G73" s="212"/>
      <c r="H73" s="212"/>
      <c r="I73" s="212"/>
      <c r="J73" s="213"/>
    </row>
    <row r="74" spans="1:10" x14ac:dyDescent="0.25">
      <c r="A74" s="203"/>
      <c r="C74" s="170" t="s">
        <v>386</v>
      </c>
      <c r="D74" s="211" t="s">
        <v>393</v>
      </c>
      <c r="E74" s="212"/>
      <c r="F74" s="132">
        <f>F72*F73</f>
        <v>0</v>
      </c>
      <c r="G74" s="212" t="s">
        <v>153</v>
      </c>
      <c r="H74" s="212"/>
      <c r="I74" s="212"/>
      <c r="J74" s="213"/>
    </row>
    <row r="75" spans="1:10" x14ac:dyDescent="0.25">
      <c r="A75" s="203"/>
      <c r="C75" s="170" t="s">
        <v>387</v>
      </c>
      <c r="D75" s="190"/>
      <c r="E75" s="45"/>
      <c r="F75" s="45"/>
      <c r="G75" s="45"/>
      <c r="H75" s="212"/>
      <c r="I75" s="212"/>
      <c r="J75" s="213"/>
    </row>
    <row r="76" spans="1:10" x14ac:dyDescent="0.25">
      <c r="A76" s="203"/>
      <c r="B76" s="45" t="s">
        <v>5</v>
      </c>
      <c r="C76" s="170" t="s">
        <v>382</v>
      </c>
      <c r="D76" s="387" t="s">
        <v>148</v>
      </c>
      <c r="E76" s="388"/>
      <c r="F76" s="388"/>
      <c r="G76" s="388"/>
      <c r="H76" s="388"/>
      <c r="I76" s="388"/>
      <c r="J76" s="389"/>
    </row>
    <row r="77" spans="1:10" x14ac:dyDescent="0.25">
      <c r="A77" s="203"/>
      <c r="B77" s="45" t="s">
        <v>81</v>
      </c>
      <c r="C77" s="170" t="s">
        <v>383</v>
      </c>
      <c r="D77" s="390"/>
      <c r="E77" s="391"/>
      <c r="F77" s="391"/>
      <c r="G77" s="391"/>
      <c r="H77" s="391"/>
      <c r="I77" s="391"/>
      <c r="J77" s="392"/>
    </row>
    <row r="78" spans="1:10" x14ac:dyDescent="0.25">
      <c r="A78" s="203"/>
      <c r="B78" s="45" t="s">
        <v>9</v>
      </c>
      <c r="C78" s="170" t="s">
        <v>384</v>
      </c>
      <c r="D78" s="390"/>
      <c r="E78" s="391"/>
      <c r="F78" s="391"/>
      <c r="G78" s="391"/>
      <c r="H78" s="391"/>
      <c r="I78" s="391"/>
      <c r="J78" s="392"/>
    </row>
    <row r="79" spans="1:10" x14ac:dyDescent="0.25">
      <c r="A79" s="203"/>
      <c r="B79" s="45" t="s">
        <v>12</v>
      </c>
      <c r="C79" s="170" t="s">
        <v>398</v>
      </c>
      <c r="D79" s="390"/>
      <c r="E79" s="391"/>
      <c r="F79" s="391"/>
      <c r="G79" s="391"/>
      <c r="H79" s="391"/>
      <c r="I79" s="391"/>
      <c r="J79" s="392"/>
    </row>
    <row r="80" spans="1:10" x14ac:dyDescent="0.25">
      <c r="A80" s="203"/>
      <c r="B80" s="45"/>
      <c r="C80" s="170"/>
      <c r="D80" s="390"/>
      <c r="E80" s="391"/>
      <c r="F80" s="391"/>
      <c r="G80" s="391"/>
      <c r="H80" s="391"/>
      <c r="I80" s="391"/>
      <c r="J80" s="392"/>
    </row>
    <row r="81" spans="1:10" x14ac:dyDescent="0.25">
      <c r="A81" s="214"/>
      <c r="B81" s="215" t="s">
        <v>42</v>
      </c>
      <c r="C81" s="216" t="s">
        <v>402</v>
      </c>
      <c r="D81" s="393"/>
      <c r="E81" s="394"/>
      <c r="F81" s="394"/>
      <c r="G81" s="394"/>
      <c r="H81" s="394"/>
      <c r="I81" s="394"/>
      <c r="J81" s="395"/>
    </row>
    <row r="82" spans="1:10" ht="12" customHeight="1" x14ac:dyDescent="0.25">
      <c r="A82" s="165">
        <v>10</v>
      </c>
      <c r="B82" s="166" t="s">
        <v>1</v>
      </c>
      <c r="C82" s="166" t="s">
        <v>517</v>
      </c>
      <c r="D82" s="341" t="s">
        <v>260</v>
      </c>
      <c r="E82" s="342"/>
      <c r="F82" s="359"/>
      <c r="G82" s="360"/>
      <c r="H82" s="360"/>
      <c r="I82" s="360"/>
      <c r="J82" s="361"/>
    </row>
    <row r="83" spans="1:10" ht="12.5" x14ac:dyDescent="0.25">
      <c r="A83" s="169"/>
      <c r="B83" s="170"/>
      <c r="C83" s="217" t="s">
        <v>186</v>
      </c>
      <c r="D83" s="315" t="s">
        <v>188</v>
      </c>
      <c r="E83" s="316"/>
      <c r="F83" s="359"/>
      <c r="G83" s="360"/>
      <c r="H83" s="360"/>
      <c r="I83" s="360"/>
      <c r="J83" s="361"/>
    </row>
    <row r="84" spans="1:10" ht="12" customHeight="1" x14ac:dyDescent="0.25">
      <c r="A84" s="169"/>
      <c r="B84" s="170"/>
      <c r="C84" s="170" t="s">
        <v>84</v>
      </c>
      <c r="D84" s="315" t="s">
        <v>187</v>
      </c>
      <c r="E84" s="316"/>
      <c r="F84" s="14"/>
      <c r="G84" s="218" t="s">
        <v>153</v>
      </c>
      <c r="H84" s="219"/>
      <c r="I84" s="219"/>
      <c r="J84" s="220"/>
    </row>
    <row r="85" spans="1:10" ht="12" customHeight="1" x14ac:dyDescent="0.25">
      <c r="A85" s="169"/>
      <c r="B85" s="170"/>
      <c r="C85" s="170" t="s">
        <v>82</v>
      </c>
      <c r="D85" s="315" t="s">
        <v>189</v>
      </c>
      <c r="E85" s="316"/>
      <c r="F85" s="398"/>
      <c r="G85" s="399"/>
      <c r="H85" s="399"/>
      <c r="I85" s="399"/>
      <c r="J85" s="405"/>
    </row>
    <row r="86" spans="1:10" ht="12" customHeight="1" x14ac:dyDescent="0.25">
      <c r="A86" s="169"/>
      <c r="B86" s="170"/>
      <c r="C86" s="170" t="s">
        <v>83</v>
      </c>
      <c r="D86" s="221"/>
      <c r="E86" s="222"/>
      <c r="F86" s="406"/>
      <c r="G86" s="407"/>
      <c r="H86" s="407"/>
      <c r="I86" s="407"/>
      <c r="J86" s="408"/>
    </row>
    <row r="87" spans="1:10" ht="12" customHeight="1" x14ac:dyDescent="0.25">
      <c r="A87" s="169"/>
      <c r="B87" s="170"/>
      <c r="C87" s="170" t="s">
        <v>88</v>
      </c>
      <c r="D87" s="221"/>
      <c r="E87" s="222"/>
      <c r="F87" s="406"/>
      <c r="G87" s="407"/>
      <c r="H87" s="407"/>
      <c r="I87" s="407"/>
      <c r="J87" s="408"/>
    </row>
    <row r="88" spans="1:10" ht="12" customHeight="1" x14ac:dyDescent="0.25">
      <c r="A88" s="169"/>
      <c r="B88" s="170"/>
      <c r="C88" s="170" t="s">
        <v>92</v>
      </c>
      <c r="D88" s="221"/>
      <c r="E88" s="222"/>
      <c r="F88" s="409"/>
      <c r="G88" s="410"/>
      <c r="H88" s="410"/>
      <c r="I88" s="410"/>
      <c r="J88" s="411"/>
    </row>
    <row r="89" spans="1:10" ht="12" customHeight="1" x14ac:dyDescent="0.25">
      <c r="A89" s="169"/>
      <c r="B89" s="170"/>
      <c r="C89" s="170" t="s">
        <v>87</v>
      </c>
      <c r="D89" s="223" t="s">
        <v>262</v>
      </c>
      <c r="E89" s="222"/>
      <c r="F89" s="15"/>
      <c r="G89" s="222" t="s">
        <v>39</v>
      </c>
      <c r="H89" s="222"/>
      <c r="I89" s="222"/>
      <c r="J89" s="224"/>
    </row>
    <row r="90" spans="1:10" ht="12" customHeight="1" x14ac:dyDescent="0.25">
      <c r="A90" s="169"/>
      <c r="B90" s="170"/>
      <c r="C90" s="170" t="s">
        <v>85</v>
      </c>
      <c r="D90" s="306" t="s">
        <v>148</v>
      </c>
      <c r="E90" s="307"/>
      <c r="F90" s="307"/>
      <c r="G90" s="307"/>
      <c r="H90" s="307"/>
      <c r="I90" s="307"/>
      <c r="J90" s="308"/>
    </row>
    <row r="91" spans="1:10" ht="12" customHeight="1" x14ac:dyDescent="0.25">
      <c r="A91" s="169"/>
      <c r="B91" s="170"/>
      <c r="C91" s="170" t="s">
        <v>86</v>
      </c>
      <c r="D91" s="309"/>
      <c r="E91" s="310"/>
      <c r="F91" s="310"/>
      <c r="G91" s="310"/>
      <c r="H91" s="310"/>
      <c r="I91" s="310"/>
      <c r="J91" s="311"/>
    </row>
    <row r="92" spans="1:10" ht="12" customHeight="1" x14ac:dyDescent="0.25">
      <c r="A92" s="169"/>
      <c r="B92" s="170" t="s">
        <v>12</v>
      </c>
      <c r="C92" s="170" t="s">
        <v>89</v>
      </c>
      <c r="D92" s="309"/>
      <c r="E92" s="310"/>
      <c r="F92" s="310"/>
      <c r="G92" s="310"/>
      <c r="H92" s="310"/>
      <c r="I92" s="310"/>
      <c r="J92" s="311"/>
    </row>
    <row r="93" spans="1:10" ht="12" customHeight="1" x14ac:dyDescent="0.25">
      <c r="A93" s="169"/>
      <c r="B93" s="170"/>
      <c r="C93" s="170" t="s">
        <v>90</v>
      </c>
      <c r="D93" s="309"/>
      <c r="E93" s="310"/>
      <c r="F93" s="310"/>
      <c r="G93" s="310"/>
      <c r="H93" s="310"/>
      <c r="I93" s="310"/>
      <c r="J93" s="311"/>
    </row>
    <row r="94" spans="1:10" ht="12" customHeight="1" x14ac:dyDescent="0.25">
      <c r="A94" s="169"/>
      <c r="B94" s="170"/>
      <c r="C94" s="170" t="s">
        <v>91</v>
      </c>
      <c r="D94" s="309"/>
      <c r="E94" s="310"/>
      <c r="F94" s="310"/>
      <c r="G94" s="310"/>
      <c r="H94" s="310"/>
      <c r="I94" s="310"/>
      <c r="J94" s="311"/>
    </row>
    <row r="95" spans="1:10" ht="12" customHeight="1" x14ac:dyDescent="0.25">
      <c r="A95" s="169"/>
      <c r="B95" s="170"/>
      <c r="C95" s="225" t="s">
        <v>93</v>
      </c>
      <c r="D95" s="309"/>
      <c r="E95" s="310"/>
      <c r="F95" s="310"/>
      <c r="G95" s="310"/>
      <c r="H95" s="310"/>
      <c r="I95" s="310"/>
      <c r="J95" s="311"/>
    </row>
    <row r="96" spans="1:10" ht="12" customHeight="1" x14ac:dyDescent="0.25">
      <c r="A96" s="169"/>
      <c r="B96" s="170"/>
      <c r="C96" s="225" t="s">
        <v>94</v>
      </c>
      <c r="D96" s="312"/>
      <c r="E96" s="313"/>
      <c r="F96" s="313"/>
      <c r="G96" s="313"/>
      <c r="H96" s="313"/>
      <c r="I96" s="313"/>
      <c r="J96" s="314"/>
    </row>
    <row r="97" spans="1:10" ht="12" customHeight="1" x14ac:dyDescent="0.25">
      <c r="A97" s="165">
        <v>11</v>
      </c>
      <c r="B97" s="166" t="s">
        <v>1</v>
      </c>
      <c r="C97" s="166" t="s">
        <v>400</v>
      </c>
      <c r="D97" s="398" t="s">
        <v>148</v>
      </c>
      <c r="E97" s="399"/>
      <c r="F97" s="400"/>
      <c r="G97" s="400"/>
      <c r="H97" s="400"/>
      <c r="I97" s="400"/>
      <c r="J97" s="401"/>
    </row>
    <row r="98" spans="1:10" ht="12" customHeight="1" x14ac:dyDescent="0.25">
      <c r="A98" s="167"/>
      <c r="B98" s="168" t="s">
        <v>12</v>
      </c>
      <c r="C98" s="168" t="s">
        <v>401</v>
      </c>
      <c r="D98" s="402"/>
      <c r="E98" s="403"/>
      <c r="F98" s="403"/>
      <c r="G98" s="403"/>
      <c r="H98" s="403"/>
      <c r="I98" s="403"/>
      <c r="J98" s="404"/>
    </row>
    <row r="99" spans="1:10" ht="12" customHeight="1" x14ac:dyDescent="0.25">
      <c r="A99" s="169">
        <v>12</v>
      </c>
      <c r="B99" s="225" t="s">
        <v>1</v>
      </c>
      <c r="C99" s="225" t="s">
        <v>95</v>
      </c>
      <c r="D99" s="341" t="s">
        <v>194</v>
      </c>
      <c r="E99" s="358"/>
      <c r="F99" s="16"/>
      <c r="G99" s="226" t="s">
        <v>193</v>
      </c>
      <c r="H99" s="226"/>
      <c r="I99" s="226"/>
      <c r="J99" s="227"/>
    </row>
    <row r="100" spans="1:10" ht="12" customHeight="1" x14ac:dyDescent="0.25">
      <c r="A100" s="169"/>
      <c r="B100" s="170" t="s">
        <v>5</v>
      </c>
      <c r="C100" s="170" t="s">
        <v>96</v>
      </c>
      <c r="D100" s="301" t="s">
        <v>263</v>
      </c>
      <c r="E100" s="299"/>
      <c r="F100" s="12"/>
      <c r="G100" s="45" t="s">
        <v>153</v>
      </c>
      <c r="H100" s="45"/>
      <c r="I100" s="45"/>
      <c r="J100" s="159"/>
    </row>
    <row r="101" spans="1:10" ht="12" customHeight="1" x14ac:dyDescent="0.25">
      <c r="A101" s="169"/>
      <c r="B101" s="170"/>
      <c r="C101" s="170" t="s">
        <v>97</v>
      </c>
      <c r="D101" s="315" t="s">
        <v>195</v>
      </c>
      <c r="E101" s="316"/>
      <c r="F101" s="359"/>
      <c r="G101" s="360"/>
      <c r="H101" s="360"/>
      <c r="I101" s="360"/>
      <c r="J101" s="361"/>
    </row>
    <row r="102" spans="1:10" ht="12" customHeight="1" x14ac:dyDescent="0.25">
      <c r="A102" s="169"/>
      <c r="B102" s="170"/>
      <c r="C102" s="170" t="s">
        <v>98</v>
      </c>
      <c r="D102" s="306" t="s">
        <v>148</v>
      </c>
      <c r="E102" s="307"/>
      <c r="F102" s="307"/>
      <c r="G102" s="307"/>
      <c r="H102" s="307"/>
      <c r="I102" s="307"/>
      <c r="J102" s="308"/>
    </row>
    <row r="103" spans="1:10" ht="12" customHeight="1" x14ac:dyDescent="0.25">
      <c r="A103" s="169"/>
      <c r="B103" s="170" t="s">
        <v>99</v>
      </c>
      <c r="C103" s="170" t="s">
        <v>529</v>
      </c>
      <c r="D103" s="309"/>
      <c r="E103" s="310"/>
      <c r="F103" s="310"/>
      <c r="G103" s="310"/>
      <c r="H103" s="310"/>
      <c r="I103" s="310"/>
      <c r="J103" s="311"/>
    </row>
    <row r="104" spans="1:10" ht="12" customHeight="1" x14ac:dyDescent="0.25">
      <c r="A104" s="169"/>
      <c r="B104" s="170"/>
      <c r="C104" s="170" t="s">
        <v>100</v>
      </c>
      <c r="D104" s="309"/>
      <c r="E104" s="310"/>
      <c r="F104" s="310"/>
      <c r="G104" s="310"/>
      <c r="H104" s="310"/>
      <c r="I104" s="310"/>
      <c r="J104" s="311"/>
    </row>
    <row r="105" spans="1:10" ht="12" customHeight="1" x14ac:dyDescent="0.25">
      <c r="A105" s="169"/>
      <c r="B105" s="170"/>
      <c r="C105" s="170" t="s">
        <v>101</v>
      </c>
      <c r="D105" s="309"/>
      <c r="E105" s="310"/>
      <c r="F105" s="310"/>
      <c r="G105" s="310"/>
      <c r="H105" s="310"/>
      <c r="I105" s="310"/>
      <c r="J105" s="311"/>
    </row>
    <row r="106" spans="1:10" ht="12" customHeight="1" x14ac:dyDescent="0.25">
      <c r="A106" s="169"/>
      <c r="B106" s="170"/>
      <c r="C106" s="170" t="s">
        <v>102</v>
      </c>
      <c r="D106" s="309"/>
      <c r="E106" s="310"/>
      <c r="F106" s="310"/>
      <c r="G106" s="310"/>
      <c r="H106" s="310"/>
      <c r="I106" s="310"/>
      <c r="J106" s="311"/>
    </row>
    <row r="107" spans="1:10" ht="12" customHeight="1" x14ac:dyDescent="0.25">
      <c r="A107" s="169"/>
      <c r="B107" s="170" t="s">
        <v>24</v>
      </c>
      <c r="C107" s="170" t="s">
        <v>403</v>
      </c>
      <c r="D107" s="309"/>
      <c r="E107" s="310"/>
      <c r="F107" s="310"/>
      <c r="G107" s="310"/>
      <c r="H107" s="310"/>
      <c r="I107" s="310"/>
      <c r="J107" s="311"/>
    </row>
    <row r="108" spans="1:10" ht="12" customHeight="1" x14ac:dyDescent="0.25">
      <c r="A108" s="169"/>
      <c r="B108" s="170" t="s">
        <v>12</v>
      </c>
      <c r="C108" s="170" t="s">
        <v>103</v>
      </c>
      <c r="D108" s="309"/>
      <c r="E108" s="310"/>
      <c r="F108" s="310"/>
      <c r="G108" s="310"/>
      <c r="H108" s="310"/>
      <c r="I108" s="310"/>
      <c r="J108" s="311"/>
    </row>
    <row r="109" spans="1:10" ht="12" customHeight="1" x14ac:dyDescent="0.25">
      <c r="A109" s="169"/>
      <c r="B109" s="170"/>
      <c r="C109" s="170" t="s">
        <v>104</v>
      </c>
      <c r="D109" s="309"/>
      <c r="E109" s="310"/>
      <c r="F109" s="310"/>
      <c r="G109" s="310"/>
      <c r="H109" s="310"/>
      <c r="I109" s="310"/>
      <c r="J109" s="311"/>
    </row>
    <row r="110" spans="1:10" ht="12" customHeight="1" x14ac:dyDescent="0.25">
      <c r="A110" s="169"/>
      <c r="B110" s="170"/>
      <c r="C110" s="170" t="s">
        <v>105</v>
      </c>
      <c r="D110" s="309"/>
      <c r="E110" s="310"/>
      <c r="F110" s="310"/>
      <c r="G110" s="310"/>
      <c r="H110" s="310"/>
      <c r="I110" s="310"/>
      <c r="J110" s="311"/>
    </row>
    <row r="111" spans="1:10" ht="12" customHeight="1" x14ac:dyDescent="0.25">
      <c r="A111" s="169"/>
      <c r="B111" s="168"/>
      <c r="C111" s="228" t="s">
        <v>106</v>
      </c>
      <c r="D111" s="312"/>
      <c r="E111" s="313"/>
      <c r="F111" s="313"/>
      <c r="G111" s="313"/>
      <c r="H111" s="313"/>
      <c r="I111" s="313"/>
      <c r="J111" s="314"/>
    </row>
    <row r="112" spans="1:10" ht="12" customHeight="1" x14ac:dyDescent="0.25">
      <c r="A112" s="165">
        <v>13</v>
      </c>
      <c r="B112" s="166" t="s">
        <v>1</v>
      </c>
      <c r="C112" s="166" t="s">
        <v>107</v>
      </c>
      <c r="D112" s="229" t="s">
        <v>154</v>
      </c>
      <c r="E112" s="210"/>
      <c r="F112" s="230" t="s">
        <v>99</v>
      </c>
      <c r="G112" s="210"/>
      <c r="H112" s="210" t="s">
        <v>155</v>
      </c>
      <c r="I112" s="210"/>
      <c r="J112" s="150"/>
    </row>
    <row r="113" spans="1:10" ht="12" customHeight="1" x14ac:dyDescent="0.25">
      <c r="A113" s="169"/>
      <c r="B113" s="170"/>
      <c r="C113" s="225" t="s">
        <v>108</v>
      </c>
      <c r="D113" s="186"/>
      <c r="E113" s="45"/>
      <c r="F113" s="45"/>
      <c r="G113" s="45"/>
      <c r="H113" s="45"/>
      <c r="I113" s="45"/>
      <c r="J113" s="159"/>
    </row>
    <row r="114" spans="1:10" ht="12" customHeight="1" x14ac:dyDescent="0.25">
      <c r="A114" s="169"/>
      <c r="B114" s="170" t="s">
        <v>41</v>
      </c>
      <c r="C114" s="170" t="s">
        <v>179</v>
      </c>
      <c r="D114" s="186" t="s">
        <v>16</v>
      </c>
      <c r="E114" s="17"/>
      <c r="F114" s="12"/>
      <c r="G114" s="45" t="s">
        <v>52</v>
      </c>
      <c r="H114" s="326"/>
      <c r="I114" s="327"/>
      <c r="J114" s="328"/>
    </row>
    <row r="115" spans="1:10" ht="12" customHeight="1" x14ac:dyDescent="0.25">
      <c r="A115" s="169"/>
      <c r="B115" s="170" t="s">
        <v>112</v>
      </c>
      <c r="C115" s="170" t="s">
        <v>109</v>
      </c>
      <c r="D115" s="186" t="s">
        <v>16</v>
      </c>
      <c r="E115" s="18"/>
      <c r="F115" s="12"/>
      <c r="G115" s="45" t="s">
        <v>52</v>
      </c>
      <c r="H115" s="326"/>
      <c r="I115" s="327"/>
      <c r="J115" s="328"/>
    </row>
    <row r="116" spans="1:10" ht="12" customHeight="1" x14ac:dyDescent="0.25">
      <c r="A116" s="169"/>
      <c r="B116" s="170"/>
      <c r="C116" s="170" t="s">
        <v>110</v>
      </c>
      <c r="D116" s="186" t="s">
        <v>16</v>
      </c>
      <c r="E116" s="18"/>
      <c r="F116" s="12"/>
      <c r="G116" s="45" t="s">
        <v>52</v>
      </c>
      <c r="H116" s="326"/>
      <c r="I116" s="327"/>
      <c r="J116" s="328"/>
    </row>
    <row r="117" spans="1:10" ht="12" customHeight="1" x14ac:dyDescent="0.25">
      <c r="A117" s="169"/>
      <c r="B117" s="170"/>
      <c r="C117" s="170" t="s">
        <v>264</v>
      </c>
      <c r="D117" s="186" t="s">
        <v>16</v>
      </c>
      <c r="E117" s="18"/>
      <c r="F117" s="12"/>
      <c r="G117" s="45" t="s">
        <v>52</v>
      </c>
      <c r="H117" s="326"/>
      <c r="I117" s="327"/>
      <c r="J117" s="328"/>
    </row>
    <row r="118" spans="1:10" ht="12" customHeight="1" x14ac:dyDescent="0.25">
      <c r="A118" s="169"/>
      <c r="B118" s="170"/>
      <c r="C118" s="170" t="s">
        <v>111</v>
      </c>
      <c r="D118" s="186" t="s">
        <v>16</v>
      </c>
      <c r="E118" s="19"/>
      <c r="F118" s="20"/>
      <c r="G118" s="45" t="s">
        <v>52</v>
      </c>
      <c r="H118" s="373"/>
      <c r="I118" s="374"/>
      <c r="J118" s="375"/>
    </row>
    <row r="119" spans="1:10" ht="12" customHeight="1" x14ac:dyDescent="0.25">
      <c r="A119" s="169"/>
      <c r="B119" s="170" t="s">
        <v>99</v>
      </c>
      <c r="C119" s="170" t="s">
        <v>113</v>
      </c>
      <c r="D119" s="190"/>
      <c r="E119" s="231"/>
      <c r="F119" s="231"/>
      <c r="G119" s="231"/>
      <c r="H119" s="231"/>
      <c r="I119" s="231"/>
      <c r="J119" s="232"/>
    </row>
    <row r="120" spans="1:10" ht="12" customHeight="1" x14ac:dyDescent="0.25">
      <c r="A120" s="169"/>
      <c r="B120" s="170" t="s">
        <v>114</v>
      </c>
      <c r="C120" s="170" t="s">
        <v>115</v>
      </c>
      <c r="D120" s="170" t="s">
        <v>116</v>
      </c>
      <c r="E120" s="233"/>
      <c r="F120" s="233"/>
      <c r="G120" s="233"/>
      <c r="H120" s="233"/>
      <c r="I120" s="233"/>
      <c r="J120" s="234"/>
    </row>
    <row r="121" spans="1:10" ht="12" customHeight="1" x14ac:dyDescent="0.25">
      <c r="A121" s="167"/>
      <c r="B121" s="168" t="s">
        <v>118</v>
      </c>
      <c r="C121" s="168" t="s">
        <v>180</v>
      </c>
      <c r="D121" s="168" t="s">
        <v>117</v>
      </c>
      <c r="E121" s="235"/>
      <c r="F121" s="235"/>
      <c r="G121" s="235"/>
      <c r="H121" s="235"/>
      <c r="I121" s="235"/>
      <c r="J121" s="236"/>
    </row>
    <row r="122" spans="1:10" x14ac:dyDescent="0.25">
      <c r="A122" s="165">
        <v>14</v>
      </c>
      <c r="B122" s="166" t="s">
        <v>1</v>
      </c>
      <c r="C122" s="166" t="s">
        <v>191</v>
      </c>
      <c r="D122" s="348" t="s">
        <v>148</v>
      </c>
      <c r="E122" s="365"/>
      <c r="F122" s="365"/>
      <c r="G122" s="365"/>
      <c r="H122" s="365"/>
      <c r="I122" s="365"/>
      <c r="J122" s="366"/>
    </row>
    <row r="123" spans="1:10" x14ac:dyDescent="0.25">
      <c r="A123" s="169"/>
      <c r="B123" s="170" t="s">
        <v>41</v>
      </c>
      <c r="C123" s="170" t="s">
        <v>192</v>
      </c>
      <c r="D123" s="367"/>
      <c r="E123" s="368"/>
      <c r="F123" s="368"/>
      <c r="G123" s="368"/>
      <c r="H123" s="368"/>
      <c r="I123" s="368"/>
      <c r="J123" s="369"/>
    </row>
    <row r="124" spans="1:10" x14ac:dyDescent="0.25">
      <c r="A124" s="169"/>
      <c r="B124" s="45"/>
      <c r="C124" s="170"/>
      <c r="D124" s="367"/>
      <c r="E124" s="368"/>
      <c r="F124" s="368"/>
      <c r="G124" s="368"/>
      <c r="H124" s="368"/>
      <c r="I124" s="368"/>
      <c r="J124" s="369"/>
    </row>
    <row r="125" spans="1:10" x14ac:dyDescent="0.25">
      <c r="A125" s="169"/>
      <c r="B125" s="61" t="s">
        <v>9</v>
      </c>
      <c r="C125" s="170" t="s">
        <v>407</v>
      </c>
      <c r="D125" s="367"/>
      <c r="E125" s="368"/>
      <c r="F125" s="368"/>
      <c r="G125" s="368"/>
      <c r="H125" s="368"/>
      <c r="I125" s="368"/>
      <c r="J125" s="369"/>
    </row>
    <row r="126" spans="1:10" x14ac:dyDescent="0.25">
      <c r="A126" s="167"/>
      <c r="B126" s="168" t="s">
        <v>12</v>
      </c>
      <c r="C126" s="168" t="s">
        <v>408</v>
      </c>
      <c r="D126" s="370"/>
      <c r="E126" s="371"/>
      <c r="F126" s="371"/>
      <c r="G126" s="371"/>
      <c r="H126" s="371"/>
      <c r="I126" s="371"/>
      <c r="J126" s="372"/>
    </row>
    <row r="127" spans="1:10" ht="12" customHeight="1" x14ac:dyDescent="0.25">
      <c r="A127" s="169">
        <v>15</v>
      </c>
      <c r="B127" s="166" t="s">
        <v>1</v>
      </c>
      <c r="C127" s="166" t="s">
        <v>416</v>
      </c>
      <c r="D127" s="189"/>
      <c r="E127" s="120"/>
      <c r="F127" s="120"/>
      <c r="G127" s="120"/>
      <c r="H127" s="120"/>
      <c r="J127" s="150"/>
    </row>
    <row r="128" spans="1:10" ht="12" customHeight="1" x14ac:dyDescent="0.25">
      <c r="A128" s="170"/>
      <c r="B128" s="170"/>
      <c r="C128" s="170" t="s">
        <v>412</v>
      </c>
      <c r="D128" s="190"/>
      <c r="E128" s="45"/>
      <c r="F128" s="45"/>
      <c r="G128" s="45"/>
      <c r="H128" s="45"/>
      <c r="I128" s="45"/>
      <c r="J128" s="159"/>
    </row>
    <row r="129" spans="1:12" ht="12" customHeight="1" x14ac:dyDescent="0.25">
      <c r="A129" s="170"/>
      <c r="B129" s="170"/>
      <c r="C129" s="170" t="s">
        <v>413</v>
      </c>
      <c r="D129" s="423" t="s">
        <v>518</v>
      </c>
      <c r="E129" s="424"/>
      <c r="F129" s="237">
        <f>I58</f>
        <v>429.25</v>
      </c>
      <c r="G129" s="45"/>
      <c r="H129" s="45"/>
      <c r="I129" s="45"/>
      <c r="J129" s="159"/>
    </row>
    <row r="130" spans="1:12" ht="12" customHeight="1" x14ac:dyDescent="0.25">
      <c r="A130" s="170"/>
      <c r="B130" s="170"/>
      <c r="C130" s="170" t="s">
        <v>414</v>
      </c>
      <c r="D130" s="425" t="s">
        <v>420</v>
      </c>
      <c r="E130" s="428" t="s">
        <v>519</v>
      </c>
      <c r="F130" s="430" t="s">
        <v>520</v>
      </c>
      <c r="G130" s="45"/>
      <c r="I130" s="45"/>
      <c r="J130" s="159"/>
    </row>
    <row r="131" spans="1:12" ht="12" customHeight="1" x14ac:dyDescent="0.25">
      <c r="A131" s="169"/>
      <c r="B131" s="170"/>
      <c r="C131" s="170" t="s">
        <v>415</v>
      </c>
      <c r="D131" s="426"/>
      <c r="E131" s="429"/>
      <c r="F131" s="431"/>
      <c r="G131" s="45"/>
      <c r="I131" s="45"/>
      <c r="J131" s="159"/>
    </row>
    <row r="132" spans="1:12" ht="12" customHeight="1" x14ac:dyDescent="0.25">
      <c r="A132" s="169"/>
      <c r="B132" s="170"/>
      <c r="C132" s="170"/>
      <c r="D132" s="427"/>
      <c r="E132" s="429"/>
      <c r="F132" s="432"/>
      <c r="G132" s="45"/>
      <c r="I132" s="45"/>
      <c r="J132" s="159"/>
    </row>
    <row r="133" spans="1:12" ht="12" customHeight="1" x14ac:dyDescent="0.25">
      <c r="A133" s="169"/>
      <c r="B133" s="225" t="s">
        <v>417</v>
      </c>
      <c r="C133" s="225" t="s">
        <v>409</v>
      </c>
      <c r="D133" s="140"/>
      <c r="E133" s="12">
        <v>0</v>
      </c>
      <c r="F133" s="238">
        <f>F129-E133</f>
        <v>429.25</v>
      </c>
      <c r="G133" s="45"/>
      <c r="I133" s="45"/>
      <c r="J133" s="159"/>
    </row>
    <row r="134" spans="1:12" ht="12" customHeight="1" x14ac:dyDescent="0.25">
      <c r="A134" s="169"/>
      <c r="B134" s="225" t="s">
        <v>418</v>
      </c>
      <c r="C134" s="170" t="s">
        <v>410</v>
      </c>
      <c r="D134" s="140"/>
      <c r="E134" s="12">
        <v>0</v>
      </c>
      <c r="F134" s="238">
        <f>F133-E134</f>
        <v>429.25</v>
      </c>
      <c r="G134" s="45"/>
      <c r="I134" s="45"/>
      <c r="J134" s="159"/>
      <c r="L134" s="239"/>
    </row>
    <row r="135" spans="1:12" ht="12" customHeight="1" x14ac:dyDescent="0.25">
      <c r="A135" s="169"/>
      <c r="B135" s="170"/>
      <c r="C135" s="170" t="s">
        <v>411</v>
      </c>
      <c r="D135" s="140"/>
      <c r="E135" s="12">
        <v>0</v>
      </c>
      <c r="F135" s="238">
        <f>F134-E135</f>
        <v>429.25</v>
      </c>
      <c r="G135" s="45"/>
      <c r="I135" s="45"/>
      <c r="J135" s="159"/>
    </row>
    <row r="136" spans="1:12" ht="12" customHeight="1" x14ac:dyDescent="0.25">
      <c r="A136" s="169"/>
      <c r="B136" s="170"/>
      <c r="C136" s="170" t="s">
        <v>427</v>
      </c>
      <c r="D136" s="140"/>
      <c r="E136" s="12">
        <v>0</v>
      </c>
      <c r="F136" s="238">
        <f>F135-E136</f>
        <v>429.25</v>
      </c>
      <c r="G136" s="45"/>
      <c r="I136" s="45"/>
      <c r="J136" s="159"/>
    </row>
    <row r="137" spans="1:12" ht="12" customHeight="1" x14ac:dyDescent="0.25">
      <c r="A137" s="169"/>
      <c r="B137" s="170" t="s">
        <v>24</v>
      </c>
      <c r="C137" s="170" t="s">
        <v>419</v>
      </c>
      <c r="D137" s="140"/>
      <c r="E137" s="12">
        <v>0</v>
      </c>
      <c r="F137" s="238">
        <f>F136-E137</f>
        <v>429.25</v>
      </c>
      <c r="G137" s="45"/>
      <c r="I137" s="45"/>
      <c r="J137" s="159"/>
    </row>
    <row r="138" spans="1:12" ht="12" customHeight="1" x14ac:dyDescent="0.25">
      <c r="A138" s="169"/>
      <c r="B138" s="170"/>
      <c r="C138" s="170"/>
      <c r="D138" s="140"/>
      <c r="E138" s="12">
        <v>0</v>
      </c>
      <c r="F138" s="238">
        <f>F137-E138</f>
        <v>429.25</v>
      </c>
      <c r="G138" s="45"/>
      <c r="I138" s="45"/>
      <c r="J138" s="159"/>
    </row>
    <row r="139" spans="1:12" ht="12" customHeight="1" x14ac:dyDescent="0.25">
      <c r="A139" s="169"/>
      <c r="B139" s="170" t="s">
        <v>12</v>
      </c>
      <c r="C139" s="170" t="s">
        <v>421</v>
      </c>
      <c r="D139" s="140"/>
      <c r="E139" s="12">
        <v>0</v>
      </c>
      <c r="F139" s="238">
        <f>F137-E139</f>
        <v>429.25</v>
      </c>
      <c r="G139" s="45"/>
      <c r="I139" s="45"/>
      <c r="J139" s="159"/>
    </row>
    <row r="140" spans="1:12" ht="12" customHeight="1" x14ac:dyDescent="0.25">
      <c r="A140" s="169"/>
      <c r="B140" s="170"/>
      <c r="C140" s="170" t="s">
        <v>422</v>
      </c>
      <c r="D140" s="140"/>
      <c r="E140" s="12">
        <v>0</v>
      </c>
      <c r="F140" s="238">
        <f>F139-E140</f>
        <v>429.25</v>
      </c>
      <c r="G140" s="45"/>
      <c r="I140" s="45"/>
      <c r="J140" s="159"/>
    </row>
    <row r="141" spans="1:12" ht="12" customHeight="1" x14ac:dyDescent="0.25">
      <c r="A141" s="169"/>
      <c r="B141" s="170" t="s">
        <v>9</v>
      </c>
      <c r="C141" s="170" t="s">
        <v>521</v>
      </c>
      <c r="D141" s="61"/>
      <c r="G141" s="45"/>
      <c r="I141" s="45"/>
      <c r="J141" s="159"/>
    </row>
    <row r="142" spans="1:12" ht="12" customHeight="1" x14ac:dyDescent="0.25">
      <c r="A142" s="165">
        <v>16</v>
      </c>
      <c r="B142" s="166" t="s">
        <v>1</v>
      </c>
      <c r="C142" s="166" t="s">
        <v>428</v>
      </c>
      <c r="D142" s="240"/>
      <c r="E142" s="120"/>
      <c r="F142" s="120"/>
      <c r="G142" s="120"/>
      <c r="H142" s="120"/>
      <c r="I142" s="120"/>
      <c r="J142" s="150"/>
    </row>
    <row r="143" spans="1:12" ht="12" customHeight="1" x14ac:dyDescent="0.25">
      <c r="A143" s="169"/>
      <c r="B143" s="225"/>
      <c r="C143" s="225"/>
      <c r="D143" s="190"/>
      <c r="E143" s="45"/>
      <c r="F143" s="63"/>
      <c r="G143" s="45"/>
      <c r="H143" s="45"/>
      <c r="I143" s="45"/>
      <c r="J143" s="159"/>
    </row>
    <row r="144" spans="1:12" x14ac:dyDescent="0.25">
      <c r="A144" s="169"/>
      <c r="B144" s="170" t="s">
        <v>24</v>
      </c>
      <c r="C144" s="170" t="s">
        <v>429</v>
      </c>
      <c r="D144" s="190" t="s">
        <v>438</v>
      </c>
      <c r="E144" s="45"/>
      <c r="F144" s="18">
        <v>43383</v>
      </c>
      <c r="G144" s="45"/>
      <c r="H144" s="45"/>
      <c r="I144" s="45"/>
      <c r="J144" s="159"/>
    </row>
    <row r="145" spans="1:10" x14ac:dyDescent="0.25">
      <c r="A145" s="169"/>
      <c r="B145" s="170"/>
      <c r="C145" s="170" t="s">
        <v>430</v>
      </c>
      <c r="D145" s="190" t="s">
        <v>440</v>
      </c>
      <c r="E145" s="45"/>
      <c r="F145" s="31">
        <f>F144-F33</f>
        <v>25</v>
      </c>
      <c r="G145" s="45" t="s">
        <v>439</v>
      </c>
      <c r="H145" s="45"/>
      <c r="I145" s="45"/>
      <c r="J145" s="159"/>
    </row>
    <row r="146" spans="1:10" x14ac:dyDescent="0.25">
      <c r="A146" s="169"/>
      <c r="B146" s="170"/>
      <c r="C146" s="170" t="s">
        <v>431</v>
      </c>
      <c r="D146" s="190"/>
      <c r="E146" s="45"/>
      <c r="F146" s="45"/>
      <c r="G146" s="45"/>
      <c r="H146" s="45"/>
      <c r="I146" s="45"/>
      <c r="J146" s="159"/>
    </row>
    <row r="147" spans="1:10" x14ac:dyDescent="0.25">
      <c r="A147" s="169"/>
      <c r="B147" s="170"/>
      <c r="C147" s="170" t="s">
        <v>432</v>
      </c>
      <c r="D147" s="190" t="s">
        <v>443</v>
      </c>
      <c r="E147" s="45"/>
      <c r="F147" s="11"/>
      <c r="G147" s="45" t="s">
        <v>444</v>
      </c>
      <c r="H147" s="45"/>
      <c r="I147" s="45"/>
      <c r="J147" s="159"/>
    </row>
    <row r="148" spans="1:10" x14ac:dyDescent="0.25">
      <c r="A148" s="169"/>
      <c r="B148" s="170"/>
      <c r="C148" s="170" t="s">
        <v>433</v>
      </c>
      <c r="D148" s="190" t="s">
        <v>445</v>
      </c>
      <c r="E148" s="45"/>
      <c r="F148" s="11"/>
      <c r="G148" s="45" t="s">
        <v>444</v>
      </c>
      <c r="H148" s="45"/>
      <c r="I148" s="45"/>
      <c r="J148" s="159"/>
    </row>
    <row r="149" spans="1:10" x14ac:dyDescent="0.25">
      <c r="A149" s="169"/>
      <c r="B149" s="170"/>
      <c r="C149" s="170" t="s">
        <v>434</v>
      </c>
      <c r="D149" s="190"/>
      <c r="E149" s="45"/>
      <c r="F149" s="45"/>
      <c r="G149" s="45"/>
      <c r="H149" s="45"/>
      <c r="I149" s="45"/>
      <c r="J149" s="159"/>
    </row>
    <row r="150" spans="1:10" x14ac:dyDescent="0.25">
      <c r="A150" s="169"/>
      <c r="B150" s="170"/>
      <c r="C150" s="170"/>
      <c r="D150" s="190"/>
      <c r="E150" s="45"/>
      <c r="F150" s="45"/>
      <c r="G150" s="45"/>
      <c r="H150" s="45"/>
      <c r="I150" s="45"/>
      <c r="J150" s="159"/>
    </row>
    <row r="151" spans="1:10" x14ac:dyDescent="0.25">
      <c r="A151" s="169"/>
      <c r="B151" s="170" t="s">
        <v>5</v>
      </c>
      <c r="C151" s="170" t="s">
        <v>441</v>
      </c>
      <c r="D151" s="190" t="s">
        <v>446</v>
      </c>
      <c r="E151" s="45"/>
      <c r="F151" s="11"/>
      <c r="G151" s="45" t="s">
        <v>444</v>
      </c>
      <c r="H151" s="45"/>
      <c r="I151" s="45"/>
      <c r="J151" s="159"/>
    </row>
    <row r="152" spans="1:10" x14ac:dyDescent="0.25">
      <c r="A152" s="169"/>
      <c r="B152" s="170"/>
      <c r="C152" s="170" t="s">
        <v>442</v>
      </c>
      <c r="D152" s="190"/>
      <c r="E152" s="45"/>
      <c r="F152" s="45"/>
      <c r="G152" s="45"/>
      <c r="H152" s="45"/>
      <c r="I152" s="45"/>
      <c r="J152" s="159"/>
    </row>
    <row r="153" spans="1:10" x14ac:dyDescent="0.25">
      <c r="A153" s="169"/>
      <c r="B153" s="170"/>
      <c r="C153" s="170" t="s">
        <v>435</v>
      </c>
      <c r="D153" s="317" t="s">
        <v>148</v>
      </c>
      <c r="E153" s="433"/>
      <c r="F153" s="433"/>
      <c r="G153" s="433"/>
      <c r="H153" s="433"/>
      <c r="I153" s="433"/>
      <c r="J153" s="434"/>
    </row>
    <row r="154" spans="1:10" x14ac:dyDescent="0.25">
      <c r="A154" s="169"/>
      <c r="B154" s="170"/>
      <c r="C154" s="170" t="s">
        <v>436</v>
      </c>
      <c r="D154" s="435"/>
      <c r="E154" s="436"/>
      <c r="F154" s="436"/>
      <c r="G154" s="436"/>
      <c r="H154" s="436"/>
      <c r="I154" s="436"/>
      <c r="J154" s="437"/>
    </row>
    <row r="155" spans="1:10" x14ac:dyDescent="0.25">
      <c r="A155" s="169"/>
      <c r="B155" s="170"/>
      <c r="C155" s="170" t="s">
        <v>437</v>
      </c>
      <c r="D155" s="435"/>
      <c r="E155" s="436"/>
      <c r="F155" s="436"/>
      <c r="G155" s="436"/>
      <c r="H155" s="436"/>
      <c r="I155" s="436"/>
      <c r="J155" s="437"/>
    </row>
    <row r="156" spans="1:10" x14ac:dyDescent="0.25">
      <c r="A156" s="169"/>
      <c r="B156" s="170"/>
      <c r="C156" s="170"/>
      <c r="D156" s="435"/>
      <c r="E156" s="436"/>
      <c r="F156" s="436"/>
      <c r="G156" s="436"/>
      <c r="H156" s="436"/>
      <c r="I156" s="436"/>
      <c r="J156" s="437"/>
    </row>
    <row r="157" spans="1:10" x14ac:dyDescent="0.25">
      <c r="A157" s="169"/>
      <c r="B157" s="170" t="s">
        <v>9</v>
      </c>
      <c r="C157" s="170" t="s">
        <v>523</v>
      </c>
      <c r="D157" s="435"/>
      <c r="E157" s="436"/>
      <c r="F157" s="436"/>
      <c r="G157" s="436"/>
      <c r="H157" s="436"/>
      <c r="I157" s="436"/>
      <c r="J157" s="437"/>
    </row>
    <row r="158" spans="1:10" x14ac:dyDescent="0.25">
      <c r="A158" s="169"/>
      <c r="B158" s="170"/>
      <c r="C158" s="170"/>
      <c r="D158" s="435"/>
      <c r="E158" s="436"/>
      <c r="F158" s="436"/>
      <c r="G158" s="436"/>
      <c r="H158" s="436"/>
      <c r="I158" s="436"/>
      <c r="J158" s="437"/>
    </row>
    <row r="159" spans="1:10" x14ac:dyDescent="0.25">
      <c r="A159" s="169"/>
      <c r="B159" s="170" t="s">
        <v>12</v>
      </c>
      <c r="C159" s="170" t="s">
        <v>447</v>
      </c>
      <c r="D159" s="435"/>
      <c r="E159" s="436"/>
      <c r="F159" s="436"/>
      <c r="G159" s="436"/>
      <c r="H159" s="436"/>
      <c r="I159" s="436"/>
      <c r="J159" s="437"/>
    </row>
    <row r="160" spans="1:10" x14ac:dyDescent="0.25">
      <c r="A160" s="169"/>
      <c r="B160" s="170"/>
      <c r="C160" s="45" t="s">
        <v>448</v>
      </c>
      <c r="D160" s="435"/>
      <c r="E160" s="436"/>
      <c r="F160" s="436"/>
      <c r="G160" s="436"/>
      <c r="H160" s="436"/>
      <c r="I160" s="436"/>
      <c r="J160" s="437"/>
    </row>
    <row r="161" spans="1:10" x14ac:dyDescent="0.25">
      <c r="A161" s="167"/>
      <c r="B161" s="168"/>
      <c r="C161" s="168" t="s">
        <v>449</v>
      </c>
      <c r="D161" s="438"/>
      <c r="E161" s="439"/>
      <c r="F161" s="439"/>
      <c r="G161" s="439"/>
      <c r="H161" s="439"/>
      <c r="I161" s="439"/>
      <c r="J161" s="440"/>
    </row>
    <row r="162" spans="1:10" x14ac:dyDescent="0.25">
      <c r="A162" s="165">
        <v>17</v>
      </c>
      <c r="B162" s="166" t="s">
        <v>1</v>
      </c>
      <c r="C162" s="166" t="s">
        <v>475</v>
      </c>
      <c r="D162" s="120"/>
      <c r="E162" s="120"/>
      <c r="F162" s="120"/>
      <c r="G162" s="120"/>
      <c r="H162" s="120"/>
      <c r="I162" s="120"/>
      <c r="J162" s="150"/>
    </row>
    <row r="163" spans="1:10" x14ac:dyDescent="0.25">
      <c r="A163" s="169"/>
      <c r="B163" s="170"/>
      <c r="C163" s="170" t="s">
        <v>476</v>
      </c>
      <c r="D163" s="45" t="s">
        <v>484</v>
      </c>
      <c r="E163" s="45"/>
      <c r="F163" s="45"/>
      <c r="G163" s="45"/>
      <c r="H163" s="18"/>
      <c r="I163" s="45"/>
      <c r="J163" s="159"/>
    </row>
    <row r="164" spans="1:10" x14ac:dyDescent="0.25">
      <c r="A164" s="169"/>
      <c r="B164" s="170" t="s">
        <v>41</v>
      </c>
      <c r="C164" s="170" t="s">
        <v>477</v>
      </c>
      <c r="D164" s="45" t="s">
        <v>485</v>
      </c>
      <c r="E164" s="45"/>
      <c r="F164" s="45"/>
      <c r="G164" s="45"/>
      <c r="H164" s="18"/>
      <c r="I164" s="45"/>
      <c r="J164" s="159"/>
    </row>
    <row r="165" spans="1:10" x14ac:dyDescent="0.25">
      <c r="A165" s="169"/>
      <c r="B165" s="170"/>
      <c r="C165" s="170" t="s">
        <v>478</v>
      </c>
      <c r="D165" s="45"/>
      <c r="E165" s="45"/>
      <c r="F165" s="45"/>
      <c r="G165" s="45"/>
      <c r="H165" s="45"/>
      <c r="I165" s="45"/>
      <c r="J165" s="159"/>
    </row>
    <row r="166" spans="1:10" x14ac:dyDescent="0.25">
      <c r="A166" s="169"/>
      <c r="B166" s="170"/>
      <c r="C166" s="170" t="s">
        <v>463</v>
      </c>
      <c r="D166" s="45" t="s">
        <v>495</v>
      </c>
      <c r="E166" s="45"/>
      <c r="F166" s="45"/>
      <c r="G166" s="45"/>
      <c r="H166" s="376"/>
      <c r="I166" s="377"/>
      <c r="J166" s="378"/>
    </row>
    <row r="167" spans="1:10" x14ac:dyDescent="0.25">
      <c r="A167" s="169"/>
      <c r="B167" s="170" t="s">
        <v>5</v>
      </c>
      <c r="C167" s="170" t="s">
        <v>423</v>
      </c>
      <c r="D167" s="45" t="s">
        <v>494</v>
      </c>
      <c r="E167" s="45"/>
      <c r="F167" s="45"/>
      <c r="G167" s="45"/>
      <c r="H167" s="379"/>
      <c r="I167" s="380"/>
      <c r="J167" s="381"/>
    </row>
    <row r="168" spans="1:10" x14ac:dyDescent="0.25">
      <c r="A168" s="169"/>
      <c r="B168" s="170"/>
      <c r="C168" s="170" t="s">
        <v>524</v>
      </c>
      <c r="D168" s="45"/>
      <c r="E168" s="45"/>
      <c r="F168" s="45"/>
      <c r="G168" s="45"/>
      <c r="H168" s="45"/>
      <c r="I168" s="45"/>
      <c r="J168" s="159"/>
    </row>
    <row r="169" spans="1:10" x14ac:dyDescent="0.25">
      <c r="A169" s="169"/>
      <c r="B169" s="170" t="s">
        <v>454</v>
      </c>
      <c r="C169" s="242" t="s">
        <v>455</v>
      </c>
      <c r="D169" s="45"/>
      <c r="E169" s="45"/>
      <c r="F169" s="45"/>
      <c r="G169" s="45"/>
      <c r="H169" s="45"/>
      <c r="I169" s="45"/>
      <c r="J169" s="159"/>
    </row>
    <row r="170" spans="1:10" x14ac:dyDescent="0.25">
      <c r="A170" s="169"/>
      <c r="B170" s="170"/>
      <c r="C170" s="170" t="s">
        <v>456</v>
      </c>
      <c r="D170" s="45" t="s">
        <v>486</v>
      </c>
      <c r="E170" s="45"/>
      <c r="F170" s="45"/>
      <c r="G170" s="45"/>
      <c r="H170" s="45"/>
      <c r="I170" s="45"/>
      <c r="J170" s="159"/>
    </row>
    <row r="171" spans="1:10" x14ac:dyDescent="0.25">
      <c r="A171" s="169"/>
      <c r="B171" s="170"/>
      <c r="C171" s="170" t="s">
        <v>457</v>
      </c>
      <c r="D171" s="45" t="s">
        <v>488</v>
      </c>
      <c r="E171" s="45"/>
      <c r="F171" s="45"/>
      <c r="G171" s="45"/>
      <c r="H171" s="45"/>
      <c r="I171" s="45"/>
      <c r="J171" s="159"/>
    </row>
    <row r="172" spans="1:10" ht="12.5" x14ac:dyDescent="0.25">
      <c r="A172" s="169"/>
      <c r="B172" s="170"/>
      <c r="C172" s="170" t="s">
        <v>458</v>
      </c>
      <c r="D172" s="362" t="s">
        <v>487</v>
      </c>
      <c r="E172" s="363"/>
      <c r="F172" s="363"/>
      <c r="G172" s="363"/>
      <c r="H172" s="363"/>
      <c r="I172" s="363"/>
      <c r="J172" s="364"/>
    </row>
    <row r="173" spans="1:10" ht="12.5" x14ac:dyDescent="0.25">
      <c r="A173" s="169"/>
      <c r="B173" s="170"/>
      <c r="C173" s="170" t="s">
        <v>425</v>
      </c>
      <c r="D173" s="362" t="s">
        <v>525</v>
      </c>
      <c r="E173" s="363"/>
      <c r="F173" s="363"/>
      <c r="G173" s="363"/>
      <c r="H173" s="363"/>
      <c r="I173" s="363"/>
      <c r="J173" s="364"/>
    </row>
    <row r="174" spans="1:10" ht="12.5" x14ac:dyDescent="0.25">
      <c r="A174" s="169"/>
      <c r="B174" s="170" t="s">
        <v>424</v>
      </c>
      <c r="C174" s="170" t="s">
        <v>451</v>
      </c>
      <c r="D174" s="362" t="s">
        <v>489</v>
      </c>
      <c r="E174" s="363"/>
      <c r="F174" s="363"/>
      <c r="G174" s="363"/>
      <c r="H174" s="363"/>
      <c r="I174" s="363"/>
      <c r="J174" s="364"/>
    </row>
    <row r="175" spans="1:10" ht="12.5" x14ac:dyDescent="0.25">
      <c r="A175" s="169"/>
      <c r="B175" s="170"/>
      <c r="C175" s="170" t="s">
        <v>452</v>
      </c>
      <c r="D175" s="362" t="s">
        <v>490</v>
      </c>
      <c r="E175" s="363"/>
      <c r="F175" s="363"/>
      <c r="G175" s="363"/>
      <c r="H175" s="363"/>
      <c r="I175" s="363"/>
      <c r="J175" s="364"/>
    </row>
    <row r="176" spans="1:10" x14ac:dyDescent="0.25">
      <c r="A176" s="169"/>
      <c r="B176" s="170"/>
      <c r="C176" s="170" t="s">
        <v>450</v>
      </c>
      <c r="D176" s="45" t="s">
        <v>491</v>
      </c>
      <c r="E176" s="45"/>
      <c r="F176" s="11">
        <v>3.3</v>
      </c>
      <c r="G176" s="45"/>
      <c r="H176" s="45"/>
      <c r="I176" s="45"/>
      <c r="J176" s="159"/>
    </row>
    <row r="177" spans="1:10" x14ac:dyDescent="0.25">
      <c r="A177" s="169"/>
      <c r="B177" s="170"/>
      <c r="C177" s="170" t="s">
        <v>426</v>
      </c>
      <c r="D177" s="45" t="s">
        <v>492</v>
      </c>
      <c r="E177" s="45"/>
      <c r="F177" s="11">
        <v>3.6</v>
      </c>
      <c r="G177" s="45"/>
      <c r="H177" s="45"/>
      <c r="I177" s="45"/>
      <c r="J177" s="159"/>
    </row>
    <row r="178" spans="1:10" x14ac:dyDescent="0.25">
      <c r="A178" s="169"/>
      <c r="B178" s="170"/>
      <c r="C178" s="170" t="s">
        <v>453</v>
      </c>
      <c r="D178" s="45" t="s">
        <v>493</v>
      </c>
      <c r="E178" s="45"/>
      <c r="F178" s="32">
        <f>F177-F176</f>
        <v>0.30000000000000027</v>
      </c>
      <c r="G178" s="45"/>
      <c r="H178" s="45"/>
      <c r="I178" s="45"/>
      <c r="J178" s="159"/>
    </row>
    <row r="179" spans="1:10" x14ac:dyDescent="0.25">
      <c r="A179" s="169"/>
      <c r="B179" s="170" t="s">
        <v>24</v>
      </c>
      <c r="C179" s="170" t="s">
        <v>470</v>
      </c>
      <c r="D179" s="45"/>
      <c r="E179" s="45"/>
      <c r="F179" s="45"/>
      <c r="G179" s="45"/>
      <c r="H179" s="45"/>
      <c r="I179" s="45"/>
      <c r="J179" s="159"/>
    </row>
    <row r="180" spans="1:10" x14ac:dyDescent="0.25">
      <c r="A180" s="169"/>
      <c r="B180" s="170"/>
      <c r="C180" s="170" t="s">
        <v>473</v>
      </c>
      <c r="D180" s="45"/>
      <c r="E180" s="45"/>
      <c r="F180" s="45"/>
      <c r="G180" s="45"/>
      <c r="H180" s="45"/>
      <c r="I180" s="45"/>
      <c r="J180" s="159"/>
    </row>
    <row r="181" spans="1:10" x14ac:dyDescent="0.25">
      <c r="A181" s="169"/>
      <c r="B181" s="170"/>
      <c r="C181" s="190" t="s">
        <v>474</v>
      </c>
      <c r="D181" s="317" t="s">
        <v>148</v>
      </c>
      <c r="E181" s="318"/>
      <c r="F181" s="318"/>
      <c r="G181" s="318"/>
      <c r="H181" s="318"/>
      <c r="I181" s="318"/>
      <c r="J181" s="319"/>
    </row>
    <row r="182" spans="1:10" x14ac:dyDescent="0.25">
      <c r="A182" s="169"/>
      <c r="B182" s="170"/>
      <c r="C182" s="190" t="s">
        <v>471</v>
      </c>
      <c r="D182" s="320"/>
      <c r="E182" s="321"/>
      <c r="F182" s="321"/>
      <c r="G182" s="321"/>
      <c r="H182" s="321"/>
      <c r="I182" s="321"/>
      <c r="J182" s="322"/>
    </row>
    <row r="183" spans="1:10" x14ac:dyDescent="0.25">
      <c r="A183" s="169"/>
      <c r="B183" s="170"/>
      <c r="C183" s="190" t="s">
        <v>472</v>
      </c>
      <c r="D183" s="320"/>
      <c r="E183" s="321"/>
      <c r="F183" s="321"/>
      <c r="G183" s="321"/>
      <c r="H183" s="321"/>
      <c r="I183" s="321"/>
      <c r="J183" s="322"/>
    </row>
    <row r="184" spans="1:10" x14ac:dyDescent="0.25">
      <c r="A184" s="169"/>
      <c r="B184" s="45" t="s">
        <v>479</v>
      </c>
      <c r="C184" s="190" t="s">
        <v>480</v>
      </c>
      <c r="D184" s="320"/>
      <c r="E184" s="321"/>
      <c r="F184" s="321"/>
      <c r="G184" s="321"/>
      <c r="H184" s="321"/>
      <c r="I184" s="321"/>
      <c r="J184" s="322"/>
    </row>
    <row r="185" spans="1:10" x14ac:dyDescent="0.25">
      <c r="A185" s="169"/>
      <c r="B185" s="45"/>
      <c r="C185" s="225" t="s">
        <v>496</v>
      </c>
      <c r="D185" s="320"/>
      <c r="E185" s="321"/>
      <c r="F185" s="321"/>
      <c r="G185" s="321"/>
      <c r="H185" s="321"/>
      <c r="I185" s="321"/>
      <c r="J185" s="322"/>
    </row>
    <row r="186" spans="1:10" x14ac:dyDescent="0.25">
      <c r="A186" s="169"/>
      <c r="B186" s="45"/>
      <c r="C186" s="225" t="s">
        <v>497</v>
      </c>
      <c r="D186" s="320"/>
      <c r="E186" s="321"/>
      <c r="F186" s="321"/>
      <c r="G186" s="321"/>
      <c r="H186" s="321"/>
      <c r="I186" s="321"/>
      <c r="J186" s="322"/>
    </row>
    <row r="187" spans="1:10" x14ac:dyDescent="0.25">
      <c r="A187" s="169"/>
      <c r="B187" s="45"/>
      <c r="C187" s="243" t="s">
        <v>498</v>
      </c>
      <c r="D187" s="320"/>
      <c r="E187" s="321"/>
      <c r="F187" s="321"/>
      <c r="G187" s="321"/>
      <c r="H187" s="321"/>
      <c r="I187" s="321"/>
      <c r="J187" s="322"/>
    </row>
    <row r="188" spans="1:10" x14ac:dyDescent="0.25">
      <c r="A188" s="169"/>
      <c r="B188" s="170" t="s">
        <v>9</v>
      </c>
      <c r="C188" s="190" t="s">
        <v>526</v>
      </c>
      <c r="D188" s="320"/>
      <c r="E188" s="321"/>
      <c r="F188" s="321"/>
      <c r="G188" s="321"/>
      <c r="H188" s="321"/>
      <c r="I188" s="321"/>
      <c r="J188" s="322"/>
    </row>
    <row r="189" spans="1:10" x14ac:dyDescent="0.25">
      <c r="A189" s="169"/>
      <c r="B189" s="170"/>
      <c r="C189" s="190" t="s">
        <v>464</v>
      </c>
      <c r="D189" s="320"/>
      <c r="E189" s="321"/>
      <c r="F189" s="321"/>
      <c r="G189" s="321"/>
      <c r="H189" s="321"/>
      <c r="I189" s="321"/>
      <c r="J189" s="322"/>
    </row>
    <row r="190" spans="1:10" x14ac:dyDescent="0.25">
      <c r="A190" s="169"/>
      <c r="B190" s="170"/>
      <c r="C190" s="190" t="s">
        <v>465</v>
      </c>
      <c r="D190" s="320"/>
      <c r="E190" s="321"/>
      <c r="F190" s="321"/>
      <c r="G190" s="321"/>
      <c r="H190" s="321"/>
      <c r="I190" s="321"/>
      <c r="J190" s="322"/>
    </row>
    <row r="191" spans="1:10" x14ac:dyDescent="0.25">
      <c r="A191" s="169"/>
      <c r="B191" s="170"/>
      <c r="C191" s="190" t="s">
        <v>466</v>
      </c>
      <c r="D191" s="320"/>
      <c r="E191" s="321"/>
      <c r="F191" s="321"/>
      <c r="G191" s="321"/>
      <c r="H191" s="321"/>
      <c r="I191" s="321"/>
      <c r="J191" s="322"/>
    </row>
    <row r="192" spans="1:10" x14ac:dyDescent="0.25">
      <c r="A192" s="169"/>
      <c r="B192" s="170" t="s">
        <v>12</v>
      </c>
      <c r="C192" s="190" t="s">
        <v>467</v>
      </c>
      <c r="D192" s="320"/>
      <c r="E192" s="321"/>
      <c r="F192" s="321"/>
      <c r="G192" s="321"/>
      <c r="H192" s="321"/>
      <c r="I192" s="321"/>
      <c r="J192" s="322"/>
    </row>
    <row r="193" spans="1:10" x14ac:dyDescent="0.25">
      <c r="A193" s="169"/>
      <c r="B193" s="170"/>
      <c r="C193" s="190" t="s">
        <v>468</v>
      </c>
      <c r="D193" s="320"/>
      <c r="E193" s="321"/>
      <c r="F193" s="321"/>
      <c r="G193" s="321"/>
      <c r="H193" s="321"/>
      <c r="I193" s="321"/>
      <c r="J193" s="322"/>
    </row>
    <row r="194" spans="1:10" x14ac:dyDescent="0.25">
      <c r="A194" s="169"/>
      <c r="B194" s="170"/>
      <c r="C194" s="190" t="s">
        <v>469</v>
      </c>
      <c r="D194" s="320"/>
      <c r="E194" s="321"/>
      <c r="F194" s="321"/>
      <c r="G194" s="321"/>
      <c r="H194" s="321"/>
      <c r="I194" s="321"/>
      <c r="J194" s="322"/>
    </row>
    <row r="195" spans="1:10" x14ac:dyDescent="0.25">
      <c r="A195" s="169"/>
      <c r="B195" s="170"/>
      <c r="C195" s="190" t="s">
        <v>459</v>
      </c>
      <c r="D195" s="320"/>
      <c r="E195" s="321"/>
      <c r="F195" s="321"/>
      <c r="G195" s="321"/>
      <c r="H195" s="321"/>
      <c r="I195" s="321"/>
      <c r="J195" s="322"/>
    </row>
    <row r="196" spans="1:10" x14ac:dyDescent="0.25">
      <c r="A196" s="169"/>
      <c r="B196" s="170"/>
      <c r="C196" s="190" t="s">
        <v>460</v>
      </c>
      <c r="D196" s="320"/>
      <c r="E196" s="321"/>
      <c r="F196" s="321"/>
      <c r="G196" s="321"/>
      <c r="H196" s="321"/>
      <c r="I196" s="321"/>
      <c r="J196" s="322"/>
    </row>
    <row r="197" spans="1:10" x14ac:dyDescent="0.25">
      <c r="A197" s="169"/>
      <c r="B197" s="170"/>
      <c r="C197" s="190" t="s">
        <v>461</v>
      </c>
      <c r="D197" s="320"/>
      <c r="E197" s="321"/>
      <c r="F197" s="321"/>
      <c r="G197" s="321"/>
      <c r="H197" s="321"/>
      <c r="I197" s="321"/>
      <c r="J197" s="322"/>
    </row>
    <row r="198" spans="1:10" x14ac:dyDescent="0.25">
      <c r="A198" s="169"/>
      <c r="B198" s="170"/>
      <c r="C198" s="190" t="s">
        <v>462</v>
      </c>
      <c r="D198" s="320"/>
      <c r="E198" s="321"/>
      <c r="F198" s="321"/>
      <c r="G198" s="321"/>
      <c r="H198" s="321"/>
      <c r="I198" s="321"/>
      <c r="J198" s="322"/>
    </row>
    <row r="199" spans="1:10" x14ac:dyDescent="0.25">
      <c r="A199" s="169"/>
      <c r="B199" s="170"/>
      <c r="C199" s="190" t="s">
        <v>481</v>
      </c>
      <c r="D199" s="320"/>
      <c r="E199" s="321"/>
      <c r="F199" s="321"/>
      <c r="G199" s="321"/>
      <c r="H199" s="321"/>
      <c r="I199" s="321"/>
      <c r="J199" s="322"/>
    </row>
    <row r="200" spans="1:10" x14ac:dyDescent="0.25">
      <c r="A200" s="169"/>
      <c r="B200" s="170"/>
      <c r="C200" s="190" t="s">
        <v>483</v>
      </c>
      <c r="D200" s="320"/>
      <c r="E200" s="321"/>
      <c r="F200" s="321"/>
      <c r="G200" s="321"/>
      <c r="H200" s="321"/>
      <c r="I200" s="321"/>
      <c r="J200" s="322"/>
    </row>
    <row r="201" spans="1:10" x14ac:dyDescent="0.25">
      <c r="A201" s="167"/>
      <c r="B201" s="168"/>
      <c r="C201" s="168" t="s">
        <v>482</v>
      </c>
      <c r="D201" s="323"/>
      <c r="E201" s="324"/>
      <c r="F201" s="324"/>
      <c r="G201" s="324"/>
      <c r="H201" s="324"/>
      <c r="I201" s="324"/>
      <c r="J201" s="325"/>
    </row>
    <row r="202" spans="1:10" x14ac:dyDescent="0.25">
      <c r="A202" s="165">
        <v>18</v>
      </c>
      <c r="B202" s="166" t="s">
        <v>1</v>
      </c>
      <c r="C202" s="166" t="s">
        <v>119</v>
      </c>
      <c r="D202" s="189" t="s">
        <v>196</v>
      </c>
      <c r="E202" s="120"/>
      <c r="F202" s="18"/>
      <c r="G202" s="120"/>
      <c r="H202" s="120"/>
      <c r="I202" s="120"/>
      <c r="J202" s="150"/>
    </row>
    <row r="203" spans="1:10" x14ac:dyDescent="0.25">
      <c r="A203" s="169"/>
      <c r="B203" s="170" t="s">
        <v>5</v>
      </c>
      <c r="C203" s="170" t="s">
        <v>499</v>
      </c>
      <c r="D203" s="186" t="s">
        <v>162</v>
      </c>
      <c r="E203" s="45"/>
      <c r="F203" s="21"/>
      <c r="G203" s="45" t="s">
        <v>37</v>
      </c>
      <c r="H203" s="45"/>
      <c r="I203" s="45"/>
      <c r="J203" s="159"/>
    </row>
    <row r="204" spans="1:10" x14ac:dyDescent="0.25">
      <c r="A204" s="169"/>
      <c r="B204" s="170" t="s">
        <v>41</v>
      </c>
      <c r="C204" s="170" t="s">
        <v>120</v>
      </c>
      <c r="D204" s="306" t="s">
        <v>148</v>
      </c>
      <c r="E204" s="449"/>
      <c r="F204" s="449"/>
      <c r="G204" s="449"/>
      <c r="H204" s="449"/>
      <c r="I204" s="449"/>
      <c r="J204" s="450"/>
    </row>
    <row r="205" spans="1:10" x14ac:dyDescent="0.25">
      <c r="A205" s="169"/>
      <c r="B205" s="170"/>
      <c r="C205" s="170" t="s">
        <v>121</v>
      </c>
      <c r="D205" s="451"/>
      <c r="E205" s="452"/>
      <c r="F205" s="452"/>
      <c r="G205" s="452"/>
      <c r="H205" s="452"/>
      <c r="I205" s="452"/>
      <c r="J205" s="453"/>
    </row>
    <row r="206" spans="1:10" x14ac:dyDescent="0.25">
      <c r="A206" s="169"/>
      <c r="B206" s="170"/>
      <c r="C206" s="170" t="s">
        <v>265</v>
      </c>
      <c r="D206" s="451"/>
      <c r="E206" s="452"/>
      <c r="F206" s="452"/>
      <c r="G206" s="452"/>
      <c r="H206" s="452"/>
      <c r="I206" s="452"/>
      <c r="J206" s="453"/>
    </row>
    <row r="207" spans="1:10" x14ac:dyDescent="0.25">
      <c r="A207" s="169"/>
      <c r="B207" s="170" t="s">
        <v>12</v>
      </c>
      <c r="C207" s="170" t="s">
        <v>500</v>
      </c>
      <c r="D207" s="451"/>
      <c r="E207" s="452"/>
      <c r="F207" s="452"/>
      <c r="G207" s="452"/>
      <c r="H207" s="452"/>
      <c r="I207" s="452"/>
      <c r="J207" s="453"/>
    </row>
    <row r="208" spans="1:10" x14ac:dyDescent="0.25">
      <c r="A208" s="169"/>
      <c r="B208" s="170"/>
      <c r="C208" s="170" t="s">
        <v>501</v>
      </c>
      <c r="D208" s="451"/>
      <c r="E208" s="452"/>
      <c r="F208" s="452"/>
      <c r="G208" s="452"/>
      <c r="H208" s="452"/>
      <c r="I208" s="452"/>
      <c r="J208" s="453"/>
    </row>
    <row r="209" spans="1:10" x14ac:dyDescent="0.25">
      <c r="A209" s="169"/>
      <c r="B209" s="170" t="s">
        <v>12</v>
      </c>
      <c r="C209" s="170" t="s">
        <v>122</v>
      </c>
      <c r="D209" s="451"/>
      <c r="E209" s="452"/>
      <c r="F209" s="452"/>
      <c r="G209" s="452"/>
      <c r="H209" s="452"/>
      <c r="I209" s="452"/>
      <c r="J209" s="453"/>
    </row>
    <row r="210" spans="1:10" x14ac:dyDescent="0.25">
      <c r="A210" s="169"/>
      <c r="B210" s="170"/>
      <c r="C210" s="170" t="s">
        <v>123</v>
      </c>
      <c r="D210" s="451"/>
      <c r="E210" s="452"/>
      <c r="F210" s="452"/>
      <c r="G210" s="452"/>
      <c r="H210" s="452"/>
      <c r="I210" s="452"/>
      <c r="J210" s="453"/>
    </row>
    <row r="211" spans="1:10" x14ac:dyDescent="0.25">
      <c r="A211" s="169"/>
      <c r="B211" s="170"/>
      <c r="C211" s="170" t="s">
        <v>502</v>
      </c>
      <c r="D211" s="451"/>
      <c r="E211" s="452"/>
      <c r="F211" s="452"/>
      <c r="G211" s="452"/>
      <c r="H211" s="452"/>
      <c r="I211" s="452"/>
      <c r="J211" s="453"/>
    </row>
    <row r="212" spans="1:10" x14ac:dyDescent="0.25">
      <c r="A212" s="165">
        <v>19</v>
      </c>
      <c r="B212" s="166" t="s">
        <v>1</v>
      </c>
      <c r="C212" s="166" t="s">
        <v>124</v>
      </c>
      <c r="D212" s="229" t="s">
        <v>149</v>
      </c>
      <c r="E212" s="120"/>
      <c r="F212" s="185" t="s">
        <v>140</v>
      </c>
      <c r="G212" s="120"/>
      <c r="H212" s="120"/>
      <c r="I212" s="244" t="s">
        <v>152</v>
      </c>
      <c r="J212" s="185"/>
    </row>
    <row r="213" spans="1:10" x14ac:dyDescent="0.25">
      <c r="A213" s="169"/>
      <c r="B213" s="225"/>
      <c r="C213" s="225" t="s">
        <v>125</v>
      </c>
      <c r="D213" s="186" t="s">
        <v>16</v>
      </c>
      <c r="E213" s="22"/>
      <c r="F213" s="12"/>
      <c r="G213" s="45" t="s">
        <v>151</v>
      </c>
      <c r="H213" s="45"/>
      <c r="I213" s="23"/>
      <c r="J213" s="159" t="s">
        <v>153</v>
      </c>
    </row>
    <row r="214" spans="1:10" x14ac:dyDescent="0.25">
      <c r="A214" s="169"/>
      <c r="B214" s="170" t="s">
        <v>5</v>
      </c>
      <c r="C214" s="170" t="s">
        <v>150</v>
      </c>
      <c r="D214" s="186" t="s">
        <v>16</v>
      </c>
      <c r="E214" s="22"/>
      <c r="F214" s="12"/>
      <c r="G214" s="45" t="s">
        <v>151</v>
      </c>
      <c r="H214" s="45"/>
      <c r="I214" s="23"/>
      <c r="J214" s="159" t="s">
        <v>153</v>
      </c>
    </row>
    <row r="215" spans="1:10" x14ac:dyDescent="0.25">
      <c r="A215" s="169"/>
      <c r="B215" s="170" t="s">
        <v>12</v>
      </c>
      <c r="C215" s="170" t="s">
        <v>126</v>
      </c>
      <c r="D215" s="186" t="s">
        <v>16</v>
      </c>
      <c r="E215" s="22"/>
      <c r="F215" s="12"/>
      <c r="G215" s="45" t="s">
        <v>151</v>
      </c>
      <c r="H215" s="45"/>
      <c r="I215" s="23"/>
      <c r="J215" s="159" t="s">
        <v>153</v>
      </c>
    </row>
    <row r="216" spans="1:10" x14ac:dyDescent="0.25">
      <c r="A216" s="167"/>
      <c r="B216" s="168"/>
      <c r="C216" s="228" t="s">
        <v>127</v>
      </c>
      <c r="D216" s="186"/>
      <c r="E216" s="245"/>
      <c r="F216" s="245"/>
      <c r="G216" s="45"/>
      <c r="H216" s="45"/>
      <c r="I216" s="245"/>
      <c r="J216" s="159"/>
    </row>
    <row r="217" spans="1:10" ht="12" customHeight="1" x14ac:dyDescent="0.25">
      <c r="A217" s="198">
        <v>20</v>
      </c>
      <c r="B217" s="199" t="s">
        <v>23</v>
      </c>
      <c r="C217" s="199" t="s">
        <v>197</v>
      </c>
      <c r="D217" s="189"/>
      <c r="E217" s="120"/>
      <c r="F217" s="244"/>
      <c r="G217" s="244"/>
      <c r="H217" s="244"/>
      <c r="I217" s="244"/>
      <c r="J217" s="246"/>
    </row>
    <row r="218" spans="1:10" ht="12" customHeight="1" x14ac:dyDescent="0.25">
      <c r="A218" s="203"/>
      <c r="B218" s="179" t="s">
        <v>199</v>
      </c>
      <c r="C218" s="179" t="s">
        <v>205</v>
      </c>
      <c r="D218" s="304" t="s">
        <v>190</v>
      </c>
      <c r="E218" s="305"/>
      <c r="F218" s="335"/>
      <c r="G218" s="441"/>
      <c r="H218" s="441"/>
      <c r="I218" s="441"/>
      <c r="J218" s="442"/>
    </row>
    <row r="219" spans="1:10" ht="12" customHeight="1" x14ac:dyDescent="0.25">
      <c r="A219" s="203"/>
      <c r="B219" s="179"/>
      <c r="C219" s="179" t="s">
        <v>203</v>
      </c>
      <c r="D219" s="205"/>
      <c r="E219" s="206"/>
      <c r="F219" s="443"/>
      <c r="G219" s="444"/>
      <c r="H219" s="444"/>
      <c r="I219" s="444"/>
      <c r="J219" s="445"/>
    </row>
    <row r="220" spans="1:10" ht="12" customHeight="1" x14ac:dyDescent="0.25">
      <c r="A220" s="203"/>
      <c r="B220" s="179"/>
      <c r="C220" s="179" t="s">
        <v>266</v>
      </c>
      <c r="D220" s="304" t="s">
        <v>198</v>
      </c>
      <c r="E220" s="305"/>
      <c r="F220" s="446"/>
      <c r="G220" s="447"/>
      <c r="H220" s="447"/>
      <c r="I220" s="447"/>
      <c r="J220" s="448"/>
    </row>
    <row r="221" spans="1:10" ht="12" customHeight="1" x14ac:dyDescent="0.25">
      <c r="A221" s="203"/>
      <c r="B221" s="179"/>
      <c r="C221" s="179" t="s">
        <v>204</v>
      </c>
      <c r="D221" s="304" t="s">
        <v>43</v>
      </c>
      <c r="E221" s="305"/>
      <c r="F221" s="24"/>
      <c r="G221" s="206" t="s">
        <v>38</v>
      </c>
      <c r="H221" s="206"/>
      <c r="I221" s="206"/>
      <c r="J221" s="204"/>
    </row>
    <row r="222" spans="1:10" ht="12" customHeight="1" x14ac:dyDescent="0.25">
      <c r="A222" s="203"/>
      <c r="B222" s="179"/>
      <c r="C222" s="179" t="s">
        <v>207</v>
      </c>
      <c r="D222" s="304" t="s">
        <v>33</v>
      </c>
      <c r="E222" s="305"/>
      <c r="F222" s="13"/>
      <c r="G222" s="206" t="s">
        <v>141</v>
      </c>
      <c r="H222" s="206"/>
      <c r="I222" s="206"/>
      <c r="J222" s="204"/>
    </row>
    <row r="223" spans="1:10" ht="12" customHeight="1" x14ac:dyDescent="0.25">
      <c r="A223" s="203"/>
      <c r="B223" s="179"/>
      <c r="C223" s="179" t="s">
        <v>206</v>
      </c>
      <c r="D223" s="223"/>
      <c r="E223" s="247"/>
      <c r="F223" s="247"/>
      <c r="G223" s="247"/>
      <c r="H223" s="247"/>
      <c r="I223" s="247"/>
      <c r="J223" s="248"/>
    </row>
    <row r="224" spans="1:10" ht="12" customHeight="1" x14ac:dyDescent="0.25">
      <c r="A224" s="203"/>
      <c r="C224" s="179" t="s">
        <v>208</v>
      </c>
      <c r="D224" s="306" t="s">
        <v>148</v>
      </c>
      <c r="E224" s="449"/>
      <c r="F224" s="449"/>
      <c r="G224" s="449"/>
      <c r="H224" s="449"/>
      <c r="I224" s="449"/>
      <c r="J224" s="450"/>
    </row>
    <row r="225" spans="1:10" ht="12" customHeight="1" x14ac:dyDescent="0.25">
      <c r="A225" s="203"/>
      <c r="B225" s="249" t="s">
        <v>12</v>
      </c>
      <c r="C225" s="179" t="s">
        <v>200</v>
      </c>
      <c r="D225" s="451"/>
      <c r="E225" s="452"/>
      <c r="F225" s="452"/>
      <c r="G225" s="452"/>
      <c r="H225" s="452"/>
      <c r="I225" s="452"/>
      <c r="J225" s="453"/>
    </row>
    <row r="226" spans="1:10" ht="12" customHeight="1" x14ac:dyDescent="0.25">
      <c r="A226" s="203"/>
      <c r="B226" s="249"/>
      <c r="C226" s="179" t="s">
        <v>201</v>
      </c>
      <c r="D226" s="451"/>
      <c r="E226" s="452"/>
      <c r="F226" s="452"/>
      <c r="G226" s="452"/>
      <c r="H226" s="452"/>
      <c r="I226" s="452"/>
      <c r="J226" s="453"/>
    </row>
    <row r="227" spans="1:10" ht="12" customHeight="1" x14ac:dyDescent="0.25">
      <c r="A227" s="203"/>
      <c r="B227" s="249"/>
      <c r="C227" s="179" t="s">
        <v>202</v>
      </c>
      <c r="D227" s="454"/>
      <c r="E227" s="455"/>
      <c r="F227" s="455"/>
      <c r="G227" s="455"/>
      <c r="H227" s="455"/>
      <c r="I227" s="455"/>
      <c r="J227" s="456"/>
    </row>
    <row r="228" spans="1:10" x14ac:dyDescent="0.25">
      <c r="A228" s="209">
        <v>21</v>
      </c>
      <c r="B228" s="250" t="s">
        <v>1</v>
      </c>
      <c r="C228" s="250" t="s">
        <v>146</v>
      </c>
      <c r="D228" s="251"/>
      <c r="E228" s="252"/>
      <c r="F228" s="185" t="s">
        <v>145</v>
      </c>
      <c r="G228" s="120"/>
      <c r="H228" s="252" t="s">
        <v>144</v>
      </c>
      <c r="I228" s="252"/>
      <c r="J228" s="294" t="s">
        <v>531</v>
      </c>
    </row>
    <row r="229" spans="1:10" x14ac:dyDescent="0.25">
      <c r="A229" s="253"/>
      <c r="B229" s="170" t="s">
        <v>24</v>
      </c>
      <c r="C229" s="170" t="s">
        <v>26</v>
      </c>
      <c r="D229" s="186" t="s">
        <v>143</v>
      </c>
      <c r="E229" s="45"/>
      <c r="F229" s="141">
        <f>F33</f>
        <v>43358</v>
      </c>
      <c r="G229" s="45"/>
      <c r="H229" s="18">
        <v>43373</v>
      </c>
      <c r="I229" s="293" t="s">
        <v>532</v>
      </c>
      <c r="J229" s="298">
        <f>H229-F229</f>
        <v>15</v>
      </c>
    </row>
    <row r="230" spans="1:10" x14ac:dyDescent="0.25">
      <c r="A230" s="253"/>
      <c r="B230" s="170"/>
      <c r="C230" s="170" t="s">
        <v>28</v>
      </c>
      <c r="D230" s="186" t="s">
        <v>156</v>
      </c>
      <c r="E230" s="45"/>
      <c r="F230" s="142">
        <f>F202</f>
        <v>0</v>
      </c>
      <c r="G230" s="45"/>
      <c r="H230" s="10"/>
      <c r="I230" s="45" t="s">
        <v>37</v>
      </c>
      <c r="J230" s="295">
        <f>F230-H230</f>
        <v>0</v>
      </c>
    </row>
    <row r="231" spans="1:10" x14ac:dyDescent="0.25">
      <c r="A231" s="253"/>
      <c r="B231" s="170" t="s">
        <v>5</v>
      </c>
      <c r="C231" s="170" t="s">
        <v>147</v>
      </c>
      <c r="D231" s="186" t="s">
        <v>33</v>
      </c>
      <c r="E231" s="45"/>
      <c r="F231" s="32">
        <f>F35</f>
        <v>3.3</v>
      </c>
      <c r="G231" s="45"/>
      <c r="H231" s="11"/>
      <c r="I231" s="45" t="s">
        <v>141</v>
      </c>
      <c r="J231" s="295">
        <f t="shared" ref="J231:J234" si="0">F231-H231</f>
        <v>3.3</v>
      </c>
    </row>
    <row r="232" spans="1:10" x14ac:dyDescent="0.25">
      <c r="A232" s="253"/>
      <c r="B232" s="170" t="s">
        <v>9</v>
      </c>
      <c r="C232" s="170" t="s">
        <v>507</v>
      </c>
      <c r="D232" s="186" t="s">
        <v>34</v>
      </c>
      <c r="E232" s="45"/>
      <c r="F232" s="32">
        <f>F36</f>
        <v>9</v>
      </c>
      <c r="G232" s="45"/>
      <c r="H232" s="11"/>
      <c r="I232" s="45" t="s">
        <v>38</v>
      </c>
      <c r="J232" s="295">
        <f t="shared" si="0"/>
        <v>9</v>
      </c>
    </row>
    <row r="233" spans="1:10" x14ac:dyDescent="0.25">
      <c r="A233" s="253"/>
      <c r="B233" s="170"/>
      <c r="C233" s="170" t="s">
        <v>32</v>
      </c>
      <c r="D233" s="186" t="s">
        <v>35</v>
      </c>
      <c r="E233" s="45"/>
      <c r="F233" s="31">
        <f>F37</f>
        <v>20</v>
      </c>
      <c r="G233" s="45"/>
      <c r="H233" s="12"/>
      <c r="I233" s="45" t="s">
        <v>39</v>
      </c>
      <c r="J233" s="297">
        <f t="shared" si="0"/>
        <v>20</v>
      </c>
    </row>
    <row r="234" spans="1:10" x14ac:dyDescent="0.25">
      <c r="A234" s="253"/>
      <c r="B234" s="170"/>
      <c r="C234" s="170"/>
      <c r="D234" s="186" t="s">
        <v>40</v>
      </c>
      <c r="E234" s="45"/>
      <c r="F234" s="143">
        <f>(1000+F38)/1000</f>
        <v>1.08</v>
      </c>
      <c r="G234" s="45"/>
      <c r="H234" s="25">
        <v>0.99299999999999999</v>
      </c>
      <c r="I234" s="45"/>
      <c r="J234" s="296">
        <f t="shared" si="0"/>
        <v>8.7000000000000077E-2</v>
      </c>
    </row>
    <row r="235" spans="1:10" x14ac:dyDescent="0.25">
      <c r="A235" s="214"/>
      <c r="B235" s="168" t="s">
        <v>12</v>
      </c>
      <c r="C235" s="168" t="s">
        <v>31</v>
      </c>
      <c r="D235" s="254" t="s">
        <v>149</v>
      </c>
      <c r="E235" s="63"/>
      <c r="F235" s="255"/>
      <c r="G235" s="63"/>
      <c r="H235" s="12"/>
      <c r="I235" s="63" t="s">
        <v>151</v>
      </c>
      <c r="J235" s="162"/>
    </row>
    <row r="236" spans="1:10" x14ac:dyDescent="0.25">
      <c r="A236" s="198">
        <v>22</v>
      </c>
      <c r="B236" s="199" t="s">
        <v>23</v>
      </c>
      <c r="C236" s="199" t="s">
        <v>128</v>
      </c>
      <c r="D236" s="414" t="s">
        <v>148</v>
      </c>
      <c r="E236" s="415"/>
      <c r="F236" s="415"/>
      <c r="G236" s="415"/>
      <c r="H236" s="415"/>
      <c r="I236" s="415"/>
      <c r="J236" s="416"/>
    </row>
    <row r="237" spans="1:10" x14ac:dyDescent="0.25">
      <c r="A237" s="203"/>
      <c r="B237" s="179" t="s">
        <v>5</v>
      </c>
      <c r="C237" s="179" t="s">
        <v>503</v>
      </c>
      <c r="D237" s="417"/>
      <c r="E237" s="418"/>
      <c r="F237" s="418"/>
      <c r="G237" s="418"/>
      <c r="H237" s="418"/>
      <c r="I237" s="418"/>
      <c r="J237" s="419"/>
    </row>
    <row r="238" spans="1:10" x14ac:dyDescent="0.25">
      <c r="A238" s="203"/>
      <c r="B238" s="179" t="s">
        <v>504</v>
      </c>
      <c r="C238" s="179" t="s">
        <v>505</v>
      </c>
      <c r="D238" s="417"/>
      <c r="E238" s="418"/>
      <c r="F238" s="418"/>
      <c r="G238" s="418"/>
      <c r="H238" s="418"/>
      <c r="I238" s="418"/>
      <c r="J238" s="419"/>
    </row>
    <row r="239" spans="1:10" x14ac:dyDescent="0.25">
      <c r="A239" s="203"/>
      <c r="B239" s="179"/>
      <c r="C239" s="179" t="s">
        <v>506</v>
      </c>
      <c r="D239" s="417"/>
      <c r="E239" s="418"/>
      <c r="F239" s="418"/>
      <c r="G239" s="418"/>
      <c r="H239" s="418"/>
      <c r="I239" s="418"/>
      <c r="J239" s="419"/>
    </row>
    <row r="240" spans="1:10" x14ac:dyDescent="0.25">
      <c r="A240" s="203"/>
      <c r="B240" s="179" t="s">
        <v>24</v>
      </c>
      <c r="C240" s="179" t="s">
        <v>511</v>
      </c>
      <c r="D240" s="417"/>
      <c r="E240" s="418"/>
      <c r="F240" s="418"/>
      <c r="G240" s="418"/>
      <c r="H240" s="418"/>
      <c r="I240" s="418"/>
      <c r="J240" s="419"/>
    </row>
    <row r="241" spans="1:10" x14ac:dyDescent="0.25">
      <c r="A241" s="256"/>
      <c r="B241" s="257"/>
      <c r="C241" s="257" t="s">
        <v>508</v>
      </c>
      <c r="D241" s="312"/>
      <c r="E241" s="313"/>
      <c r="F241" s="313"/>
      <c r="G241" s="313"/>
      <c r="H241" s="313"/>
      <c r="I241" s="313"/>
      <c r="J241" s="314"/>
    </row>
    <row r="242" spans="1:10" ht="12.5" x14ac:dyDescent="0.25">
      <c r="A242" s="198">
        <v>23</v>
      </c>
      <c r="B242" s="199" t="s">
        <v>23</v>
      </c>
      <c r="C242" s="199" t="s">
        <v>509</v>
      </c>
      <c r="D242" s="258" t="s">
        <v>514</v>
      </c>
      <c r="E242" s="259"/>
      <c r="F242" s="144"/>
      <c r="G242" s="259"/>
      <c r="H242" s="259"/>
      <c r="I242" s="259"/>
      <c r="J242" s="260"/>
    </row>
    <row r="243" spans="1:10" ht="12.5" x14ac:dyDescent="0.25">
      <c r="A243" s="203"/>
      <c r="B243" s="179" t="s">
        <v>99</v>
      </c>
      <c r="C243" s="179" t="s">
        <v>510</v>
      </c>
      <c r="D243" s="261" t="s">
        <v>515</v>
      </c>
      <c r="E243" s="262"/>
      <c r="F243" s="420"/>
      <c r="G243" s="421"/>
      <c r="H243" s="421"/>
      <c r="I243" s="421"/>
      <c r="J243" s="422"/>
    </row>
    <row r="244" spans="1:10" ht="12.5" x14ac:dyDescent="0.25">
      <c r="A244" s="203"/>
      <c r="B244" s="179" t="s">
        <v>24</v>
      </c>
      <c r="C244" s="179" t="s">
        <v>512</v>
      </c>
      <c r="D244" s="261" t="s">
        <v>516</v>
      </c>
      <c r="E244" s="262"/>
      <c r="F244" s="145"/>
      <c r="G244" s="262" t="s">
        <v>153</v>
      </c>
      <c r="H244" s="262"/>
      <c r="I244" s="262"/>
      <c r="J244" s="263"/>
    </row>
    <row r="245" spans="1:10" ht="12.5" x14ac:dyDescent="0.25">
      <c r="A245" s="203"/>
      <c r="B245" s="179"/>
      <c r="C245" s="179" t="s">
        <v>513</v>
      </c>
      <c r="D245" s="261"/>
      <c r="E245" s="262"/>
      <c r="F245" s="262"/>
      <c r="G245" s="262"/>
      <c r="H245" s="262"/>
      <c r="I245" s="262"/>
      <c r="J245" s="263"/>
    </row>
    <row r="246" spans="1:10" x14ac:dyDescent="0.25">
      <c r="A246" s="165">
        <v>24</v>
      </c>
      <c r="B246" s="166" t="s">
        <v>1</v>
      </c>
      <c r="C246" s="166" t="s">
        <v>129</v>
      </c>
      <c r="D246" s="189" t="s">
        <v>157</v>
      </c>
      <c r="E246" s="120"/>
      <c r="F246" s="120"/>
      <c r="G246" s="120"/>
      <c r="H246" s="120"/>
      <c r="I246" s="120"/>
      <c r="J246" s="150"/>
    </row>
    <row r="247" spans="1:10" x14ac:dyDescent="0.25">
      <c r="A247" s="169"/>
      <c r="B247" s="170"/>
      <c r="C247" s="225" t="s">
        <v>130</v>
      </c>
      <c r="D247" s="186" t="s">
        <v>16</v>
      </c>
      <c r="E247" s="45"/>
      <c r="F247" s="264" t="s">
        <v>140</v>
      </c>
      <c r="G247" s="45"/>
      <c r="H247" s="45"/>
      <c r="I247" s="63" t="s">
        <v>152</v>
      </c>
      <c r="J247" s="265"/>
    </row>
    <row r="248" spans="1:10" x14ac:dyDescent="0.25">
      <c r="A248" s="169"/>
      <c r="B248" s="170"/>
      <c r="C248" s="225" t="s">
        <v>224</v>
      </c>
      <c r="D248" s="26"/>
      <c r="E248" s="45"/>
      <c r="F248" s="12"/>
      <c r="G248" s="45" t="s">
        <v>151</v>
      </c>
      <c r="H248" s="45"/>
      <c r="I248" s="12"/>
      <c r="J248" s="159" t="s">
        <v>153</v>
      </c>
    </row>
    <row r="249" spans="1:10" x14ac:dyDescent="0.25">
      <c r="A249" s="169"/>
      <c r="B249" s="45"/>
      <c r="C249" s="170" t="s">
        <v>226</v>
      </c>
      <c r="D249" s="26"/>
      <c r="E249" s="45"/>
      <c r="F249" s="12"/>
      <c r="G249" s="45" t="s">
        <v>151</v>
      </c>
      <c r="H249" s="45"/>
      <c r="I249" s="12"/>
      <c r="J249" s="159" t="s">
        <v>153</v>
      </c>
    </row>
    <row r="250" spans="1:10" x14ac:dyDescent="0.25">
      <c r="A250" s="169"/>
      <c r="B250" s="170" t="s">
        <v>12</v>
      </c>
      <c r="C250" s="45" t="s">
        <v>158</v>
      </c>
      <c r="D250" s="26"/>
      <c r="E250" s="45"/>
      <c r="F250" s="12"/>
      <c r="G250" s="45" t="s">
        <v>151</v>
      </c>
      <c r="H250" s="45"/>
      <c r="I250" s="12"/>
      <c r="J250" s="159" t="s">
        <v>153</v>
      </c>
    </row>
    <row r="251" spans="1:10" x14ac:dyDescent="0.25">
      <c r="A251" s="169"/>
      <c r="B251" s="170" t="s">
        <v>12</v>
      </c>
      <c r="C251" s="170" t="s">
        <v>131</v>
      </c>
      <c r="D251" s="186"/>
      <c r="E251" s="45"/>
      <c r="F251" s="45"/>
      <c r="G251" s="45"/>
      <c r="H251" s="45"/>
      <c r="I251" s="45"/>
      <c r="J251" s="159"/>
    </row>
    <row r="252" spans="1:10" x14ac:dyDescent="0.25">
      <c r="A252" s="169"/>
      <c r="B252" s="170"/>
      <c r="C252" s="170" t="s">
        <v>132</v>
      </c>
      <c r="D252" s="301" t="s">
        <v>159</v>
      </c>
      <c r="E252" s="300"/>
      <c r="F252" s="6"/>
      <c r="G252" s="266"/>
      <c r="H252" s="266"/>
      <c r="I252" s="266"/>
      <c r="J252" s="267"/>
    </row>
    <row r="253" spans="1:10" x14ac:dyDescent="0.25">
      <c r="A253" s="169"/>
      <c r="B253" s="170"/>
      <c r="C253" s="170" t="s">
        <v>133</v>
      </c>
      <c r="D253" s="302" t="s">
        <v>161</v>
      </c>
      <c r="E253" s="303"/>
      <c r="F253" s="27"/>
      <c r="G253" s="266"/>
      <c r="H253" s="266"/>
      <c r="I253" s="266"/>
      <c r="J253" s="267"/>
    </row>
    <row r="254" spans="1:10" x14ac:dyDescent="0.25">
      <c r="A254" s="169"/>
      <c r="B254" s="170"/>
      <c r="C254" s="170" t="s">
        <v>267</v>
      </c>
      <c r="D254" s="268"/>
      <c r="E254" s="45"/>
      <c r="F254" s="269"/>
      <c r="G254" s="266"/>
      <c r="H254" s="266"/>
      <c r="I254" s="266"/>
      <c r="J254" s="267"/>
    </row>
    <row r="255" spans="1:10" x14ac:dyDescent="0.25">
      <c r="A255" s="169"/>
      <c r="B255" s="170"/>
      <c r="C255" s="170" t="s">
        <v>134</v>
      </c>
      <c r="D255" s="301" t="s">
        <v>160</v>
      </c>
      <c r="E255" s="300"/>
      <c r="F255" s="326"/>
      <c r="G255" s="327"/>
      <c r="H255" s="327"/>
      <c r="I255" s="327"/>
      <c r="J255" s="328"/>
    </row>
    <row r="256" spans="1:10" x14ac:dyDescent="0.25">
      <c r="A256" s="167"/>
      <c r="B256" s="270" t="s">
        <v>12</v>
      </c>
      <c r="C256" s="270" t="s">
        <v>225</v>
      </c>
      <c r="D256" s="241"/>
      <c r="E256" s="63"/>
      <c r="F256" s="45"/>
      <c r="G256" s="45"/>
      <c r="H256" s="45"/>
      <c r="I256" s="45"/>
      <c r="J256" s="159"/>
    </row>
    <row r="257" spans="1:10" x14ac:dyDescent="0.25">
      <c r="A257" s="165">
        <v>25</v>
      </c>
      <c r="B257" s="271" t="s">
        <v>1</v>
      </c>
      <c r="C257" s="271" t="s">
        <v>209</v>
      </c>
      <c r="D257" s="149"/>
      <c r="E257" s="120"/>
      <c r="F257" s="120"/>
      <c r="G257" s="120"/>
      <c r="H257" s="120"/>
      <c r="I257" s="120"/>
      <c r="J257" s="150"/>
    </row>
    <row r="258" spans="1:10" x14ac:dyDescent="0.25">
      <c r="A258" s="169"/>
      <c r="B258" s="170"/>
      <c r="C258" s="170" t="s">
        <v>210</v>
      </c>
      <c r="D258" s="299" t="s">
        <v>213</v>
      </c>
      <c r="E258" s="300"/>
      <c r="F258" s="18"/>
      <c r="G258" s="45"/>
      <c r="H258" s="45"/>
      <c r="I258" s="45" t="s">
        <v>220</v>
      </c>
      <c r="J258" s="159"/>
    </row>
    <row r="259" spans="1:10" x14ac:dyDescent="0.25">
      <c r="A259" s="169"/>
      <c r="B259" s="170"/>
      <c r="C259" s="170" t="s">
        <v>211</v>
      </c>
      <c r="D259" s="301" t="s">
        <v>214</v>
      </c>
      <c r="E259" s="300"/>
      <c r="F259" s="12"/>
      <c r="G259" s="45" t="s">
        <v>151</v>
      </c>
      <c r="H259" s="45"/>
      <c r="I259" s="45" t="s">
        <v>221</v>
      </c>
      <c r="J259" s="159"/>
    </row>
    <row r="260" spans="1:10" x14ac:dyDescent="0.25">
      <c r="A260" s="169"/>
      <c r="B260" s="170"/>
      <c r="C260" s="170" t="s">
        <v>212</v>
      </c>
      <c r="D260" s="301" t="s">
        <v>149</v>
      </c>
      <c r="E260" s="300"/>
      <c r="F260" s="12"/>
      <c r="G260" s="45" t="s">
        <v>151</v>
      </c>
      <c r="H260" s="45"/>
      <c r="I260" s="45" t="s">
        <v>223</v>
      </c>
      <c r="J260" s="159"/>
    </row>
    <row r="261" spans="1:10" x14ac:dyDescent="0.25">
      <c r="A261" s="169"/>
      <c r="B261" s="170"/>
      <c r="C261" s="170"/>
      <c r="D261" s="301" t="s">
        <v>45</v>
      </c>
      <c r="E261" s="300"/>
      <c r="F261" s="28"/>
      <c r="G261" s="45" t="s">
        <v>219</v>
      </c>
      <c r="H261" s="45"/>
      <c r="I261" s="45"/>
      <c r="J261" s="159"/>
    </row>
    <row r="262" spans="1:10" x14ac:dyDescent="0.25">
      <c r="A262" s="169"/>
      <c r="B262" s="170"/>
      <c r="C262" s="170"/>
      <c r="D262" s="301" t="s">
        <v>215</v>
      </c>
      <c r="E262" s="300"/>
      <c r="F262" s="12"/>
      <c r="G262" s="45" t="s">
        <v>38</v>
      </c>
      <c r="H262" s="45"/>
      <c r="I262" s="45"/>
      <c r="J262" s="159"/>
    </row>
    <row r="263" spans="1:10" x14ac:dyDescent="0.25">
      <c r="A263" s="169"/>
      <c r="B263" s="170"/>
      <c r="C263" s="170"/>
      <c r="D263" s="301" t="s">
        <v>33</v>
      </c>
      <c r="E263" s="300"/>
      <c r="F263" s="11"/>
      <c r="G263" s="45" t="s">
        <v>141</v>
      </c>
      <c r="H263" s="45"/>
      <c r="I263" s="45"/>
      <c r="J263" s="159"/>
    </row>
    <row r="264" spans="1:10" x14ac:dyDescent="0.25">
      <c r="A264" s="169"/>
      <c r="B264" s="170"/>
      <c r="C264" s="170"/>
      <c r="D264" s="301" t="s">
        <v>216</v>
      </c>
      <c r="E264" s="300"/>
      <c r="F264" s="12"/>
      <c r="G264" s="45" t="s">
        <v>38</v>
      </c>
      <c r="H264" s="45"/>
      <c r="I264" s="45"/>
      <c r="J264" s="159"/>
    </row>
    <row r="265" spans="1:10" x14ac:dyDescent="0.25">
      <c r="A265" s="169"/>
      <c r="B265" s="170"/>
      <c r="C265" s="170"/>
      <c r="D265" s="301" t="s">
        <v>217</v>
      </c>
      <c r="E265" s="300"/>
      <c r="F265" s="29"/>
      <c r="G265" s="272" t="s">
        <v>38</v>
      </c>
      <c r="H265" s="272"/>
      <c r="I265" s="272"/>
      <c r="J265" s="273"/>
    </row>
    <row r="266" spans="1:10" x14ac:dyDescent="0.25">
      <c r="A266" s="169"/>
      <c r="B266" s="170"/>
      <c r="C266" s="170"/>
      <c r="D266" s="301" t="s">
        <v>218</v>
      </c>
      <c r="E266" s="300"/>
      <c r="F266" s="29"/>
      <c r="G266" s="272" t="s">
        <v>38</v>
      </c>
      <c r="H266" s="272"/>
      <c r="I266" s="272"/>
      <c r="J266" s="273"/>
    </row>
    <row r="267" spans="1:10" x14ac:dyDescent="0.25">
      <c r="A267" s="169"/>
      <c r="B267" s="170"/>
      <c r="C267" s="170"/>
      <c r="D267" s="301" t="s">
        <v>222</v>
      </c>
      <c r="E267" s="300"/>
      <c r="F267" s="29"/>
      <c r="G267" s="272" t="s">
        <v>38</v>
      </c>
      <c r="H267" s="272"/>
      <c r="I267" s="272"/>
      <c r="J267" s="273"/>
    </row>
    <row r="268" spans="1:10" x14ac:dyDescent="0.25">
      <c r="A268" s="167"/>
      <c r="B268" s="168"/>
      <c r="C268" s="168"/>
      <c r="D268" s="62"/>
      <c r="E268" s="63"/>
      <c r="F268" s="274"/>
      <c r="G268" s="275"/>
      <c r="H268" s="275"/>
      <c r="I268" s="275"/>
      <c r="J268" s="276"/>
    </row>
    <row r="269" spans="1:10" x14ac:dyDescent="0.25">
      <c r="A269" s="187"/>
      <c r="B269" s="45"/>
      <c r="C269" s="45"/>
      <c r="D269" s="187"/>
      <c r="E269" s="45"/>
      <c r="F269" s="277"/>
      <c r="G269" s="272"/>
      <c r="H269" s="272"/>
      <c r="I269" s="272"/>
      <c r="J269" s="272"/>
    </row>
    <row r="270" spans="1:10" x14ac:dyDescent="0.25">
      <c r="A270" s="187"/>
      <c r="B270" s="45"/>
      <c r="C270" s="157"/>
      <c r="D270" s="61"/>
    </row>
    <row r="271" spans="1:10" x14ac:dyDescent="0.25">
      <c r="A271" s="278"/>
      <c r="B271" s="279"/>
      <c r="C271" s="279"/>
      <c r="D271" s="280"/>
      <c r="E271" s="279"/>
      <c r="F271" s="279"/>
      <c r="G271" s="281"/>
      <c r="H271" s="243"/>
      <c r="I271" s="157"/>
      <c r="J271" s="157"/>
    </row>
    <row r="272" spans="1:10" x14ac:dyDescent="0.25">
      <c r="A272" s="282" t="s">
        <v>136</v>
      </c>
      <c r="B272" s="283"/>
      <c r="C272" s="283" t="s">
        <v>163</v>
      </c>
      <c r="D272" s="284"/>
      <c r="E272" s="283"/>
      <c r="F272" s="283"/>
      <c r="G272" s="285"/>
      <c r="H272" s="243"/>
      <c r="I272" s="157"/>
      <c r="J272" s="157"/>
    </row>
    <row r="273" spans="1:10" x14ac:dyDescent="0.25">
      <c r="A273" s="282"/>
      <c r="B273" s="283"/>
      <c r="C273" s="283"/>
      <c r="D273" s="284"/>
      <c r="E273" s="283"/>
      <c r="F273" s="283"/>
      <c r="G273" s="285"/>
      <c r="H273" s="243"/>
      <c r="I273" s="157"/>
      <c r="J273" s="157"/>
    </row>
    <row r="274" spans="1:10" x14ac:dyDescent="0.25">
      <c r="A274" s="282"/>
      <c r="B274" s="283"/>
      <c r="C274" s="283" t="s">
        <v>164</v>
      </c>
      <c r="D274" s="284"/>
      <c r="E274" s="283"/>
      <c r="F274" s="283"/>
      <c r="G274" s="285"/>
      <c r="H274" s="243"/>
      <c r="I274" s="157"/>
      <c r="J274" s="157"/>
    </row>
    <row r="275" spans="1:10" x14ac:dyDescent="0.25">
      <c r="A275" s="282"/>
      <c r="B275" s="283"/>
      <c r="C275" s="283" t="s">
        <v>165</v>
      </c>
      <c r="D275" s="284"/>
      <c r="E275" s="283"/>
      <c r="F275" s="283"/>
      <c r="G275" s="285"/>
      <c r="H275" s="243"/>
      <c r="I275" s="157"/>
      <c r="J275" s="157"/>
    </row>
    <row r="276" spans="1:10" x14ac:dyDescent="0.25">
      <c r="A276" s="282"/>
      <c r="B276" s="283"/>
      <c r="C276" s="283"/>
      <c r="D276" s="284"/>
      <c r="E276" s="283"/>
      <c r="F276" s="283"/>
      <c r="G276" s="285"/>
      <c r="H276" s="243"/>
      <c r="I276" s="157"/>
      <c r="J276" s="157"/>
    </row>
    <row r="277" spans="1:10" x14ac:dyDescent="0.25">
      <c r="A277" s="282"/>
      <c r="B277" s="283"/>
      <c r="C277" s="283" t="s">
        <v>135</v>
      </c>
      <c r="D277" s="284"/>
      <c r="E277" s="283"/>
      <c r="F277" s="283"/>
      <c r="G277" s="285"/>
      <c r="H277" s="243"/>
      <c r="I277" s="157"/>
      <c r="J277" s="157"/>
    </row>
    <row r="278" spans="1:10" x14ac:dyDescent="0.25">
      <c r="A278" s="282"/>
      <c r="B278" s="283"/>
      <c r="C278" s="283"/>
      <c r="D278" s="284"/>
      <c r="E278" s="283"/>
      <c r="F278" s="283"/>
      <c r="G278" s="285"/>
      <c r="H278" s="243"/>
      <c r="I278" s="157"/>
      <c r="J278" s="157"/>
    </row>
    <row r="279" spans="1:10" ht="12" x14ac:dyDescent="0.3">
      <c r="A279" s="286"/>
      <c r="B279" s="287"/>
      <c r="C279" s="287"/>
      <c r="D279" s="288"/>
      <c r="E279" s="287" t="s">
        <v>533</v>
      </c>
      <c r="F279" s="287"/>
      <c r="G279" s="289"/>
      <c r="H279" s="243"/>
      <c r="I279" s="157"/>
      <c r="J279" s="157"/>
    </row>
  </sheetData>
  <sheetProtection selectLockedCells="1"/>
  <mergeCells count="68">
    <mergeCell ref="D236:J241"/>
    <mergeCell ref="F243:J243"/>
    <mergeCell ref="D129:E129"/>
    <mergeCell ref="D130:D132"/>
    <mergeCell ref="E130:E132"/>
    <mergeCell ref="F130:F132"/>
    <mergeCell ref="D153:J161"/>
    <mergeCell ref="F218:J219"/>
    <mergeCell ref="F220:J220"/>
    <mergeCell ref="D224:J227"/>
    <mergeCell ref="D173:J173"/>
    <mergeCell ref="D174:J174"/>
    <mergeCell ref="D175:J175"/>
    <mergeCell ref="D204:J211"/>
    <mergeCell ref="D218:E218"/>
    <mergeCell ref="D220:E220"/>
    <mergeCell ref="D29:E29"/>
    <mergeCell ref="F29:J29"/>
    <mergeCell ref="D76:J81"/>
    <mergeCell ref="H69:J69"/>
    <mergeCell ref="D97:J98"/>
    <mergeCell ref="F82:J82"/>
    <mergeCell ref="F83:J83"/>
    <mergeCell ref="F85:J88"/>
    <mergeCell ref="D31:E31"/>
    <mergeCell ref="D30:E30"/>
    <mergeCell ref="D99:E99"/>
    <mergeCell ref="F101:J101"/>
    <mergeCell ref="D172:J172"/>
    <mergeCell ref="D122:J126"/>
    <mergeCell ref="H117:J117"/>
    <mergeCell ref="H118:J118"/>
    <mergeCell ref="H166:J167"/>
    <mergeCell ref="F255:J255"/>
    <mergeCell ref="D90:J96"/>
    <mergeCell ref="D7:J7"/>
    <mergeCell ref="H114:J114"/>
    <mergeCell ref="H115:J115"/>
    <mergeCell ref="H116:J116"/>
    <mergeCell ref="F70:J70"/>
    <mergeCell ref="F60:J61"/>
    <mergeCell ref="D82:E82"/>
    <mergeCell ref="D83:E83"/>
    <mergeCell ref="D8:J9"/>
    <mergeCell ref="D10:J12"/>
    <mergeCell ref="D13:J17"/>
    <mergeCell ref="D18:J24"/>
    <mergeCell ref="D84:E84"/>
    <mergeCell ref="D85:E85"/>
    <mergeCell ref="D221:E221"/>
    <mergeCell ref="D222:E222"/>
    <mergeCell ref="D100:E100"/>
    <mergeCell ref="D102:J111"/>
    <mergeCell ref="D101:E101"/>
    <mergeCell ref="D181:J201"/>
    <mergeCell ref="D265:E265"/>
    <mergeCell ref="D266:E266"/>
    <mergeCell ref="D267:E267"/>
    <mergeCell ref="D260:E260"/>
    <mergeCell ref="D261:E261"/>
    <mergeCell ref="D262:E262"/>
    <mergeCell ref="D263:E263"/>
    <mergeCell ref="D264:E264"/>
    <mergeCell ref="D258:E258"/>
    <mergeCell ref="D255:E255"/>
    <mergeCell ref="D252:E252"/>
    <mergeCell ref="D253:E253"/>
    <mergeCell ref="D259:E25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CCE44-7D6A-4B01-A06D-0EC08C84963F}">
  <dimension ref="A1:T38"/>
  <sheetViews>
    <sheetView workbookViewId="0">
      <selection activeCell="H4" sqref="H4"/>
    </sheetView>
  </sheetViews>
  <sheetFormatPr defaultColWidth="9.1796875" defaultRowHeight="12.5" x14ac:dyDescent="0.25"/>
  <cols>
    <col min="1" max="1" width="3.1796875" style="38" customWidth="1"/>
    <col min="2" max="17" width="6.7265625" style="38" customWidth="1"/>
    <col min="18" max="18" width="6.7265625" style="39" customWidth="1"/>
    <col min="19" max="19" width="6.7265625" style="38" customWidth="1"/>
    <col min="20" max="20" width="7.81640625" style="38" customWidth="1"/>
    <col min="21" max="22" width="6.7265625" style="38" customWidth="1"/>
    <col min="23" max="26" width="8.7265625" style="38" customWidth="1"/>
    <col min="27" max="16384" width="9.1796875" style="38"/>
  </cols>
  <sheetData>
    <row r="1" spans="1:20" ht="15.5" x14ac:dyDescent="0.35">
      <c r="A1" s="117" t="s">
        <v>323</v>
      </c>
      <c r="B1" s="44"/>
      <c r="C1" s="44"/>
      <c r="D1" s="44"/>
      <c r="E1" s="44"/>
      <c r="F1" s="44"/>
      <c r="G1" s="44"/>
      <c r="H1" s="106"/>
      <c r="I1" s="44"/>
      <c r="J1" s="44"/>
      <c r="K1" s="44"/>
      <c r="L1" s="44"/>
      <c r="M1" s="44"/>
      <c r="N1" s="44"/>
      <c r="O1" s="44"/>
      <c r="P1" s="44"/>
      <c r="Q1" s="44"/>
      <c r="R1" s="107"/>
      <c r="S1" s="44"/>
      <c r="T1" s="108"/>
    </row>
    <row r="2" spans="1:20" x14ac:dyDescent="0.25">
      <c r="A2" s="10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110"/>
      <c r="S2" s="40"/>
      <c r="T2" s="111"/>
    </row>
    <row r="3" spans="1:20" ht="13" x14ac:dyDescent="0.3">
      <c r="A3" s="109"/>
      <c r="B3" s="40"/>
      <c r="C3" s="40"/>
      <c r="D3" s="40"/>
      <c r="E3" s="40"/>
      <c r="F3" s="40"/>
      <c r="G3" s="40"/>
      <c r="H3" s="40"/>
      <c r="I3" s="40"/>
      <c r="J3" s="40"/>
      <c r="K3" s="40"/>
      <c r="L3" s="43" t="s">
        <v>242</v>
      </c>
      <c r="M3" s="40"/>
      <c r="N3" s="40"/>
      <c r="O3" s="40"/>
      <c r="P3" s="40"/>
      <c r="Q3" s="40"/>
      <c r="R3" s="110"/>
      <c r="S3" s="40"/>
      <c r="T3" s="111"/>
    </row>
    <row r="4" spans="1:20" x14ac:dyDescent="0.25">
      <c r="A4" s="109" t="s">
        <v>324</v>
      </c>
      <c r="B4" s="40" t="s">
        <v>54</v>
      </c>
      <c r="C4" s="40"/>
      <c r="D4" s="40"/>
      <c r="E4" s="40"/>
      <c r="F4" s="40"/>
      <c r="G4" s="40" t="s">
        <v>38</v>
      </c>
      <c r="H4" s="51" t="s">
        <v>227</v>
      </c>
      <c r="I4" s="40"/>
      <c r="J4" s="40"/>
      <c r="K4" s="40"/>
      <c r="L4" s="40" t="s">
        <v>170</v>
      </c>
      <c r="M4" s="40"/>
      <c r="N4" s="40"/>
      <c r="O4" s="40"/>
      <c r="P4" s="40"/>
      <c r="Q4" s="40"/>
      <c r="R4" s="110"/>
      <c r="S4" s="40"/>
      <c r="T4" s="111"/>
    </row>
    <row r="5" spans="1:20" x14ac:dyDescent="0.25">
      <c r="A5" s="109"/>
      <c r="B5" s="40"/>
      <c r="C5" s="40"/>
      <c r="D5" s="40"/>
      <c r="E5" s="40"/>
      <c r="F5" s="40"/>
      <c r="G5" s="40"/>
      <c r="H5" s="41"/>
      <c r="I5" s="40"/>
      <c r="J5" s="40"/>
      <c r="K5" s="40"/>
      <c r="L5" s="40"/>
      <c r="M5" s="40"/>
      <c r="N5" s="40"/>
      <c r="O5" s="40"/>
      <c r="P5" s="40"/>
      <c r="Q5" s="112"/>
      <c r="R5" s="110"/>
      <c r="S5" s="40"/>
      <c r="T5" s="111"/>
    </row>
    <row r="6" spans="1:20" x14ac:dyDescent="0.25">
      <c r="A6" s="109" t="s">
        <v>325</v>
      </c>
      <c r="B6" s="40" t="s">
        <v>71</v>
      </c>
      <c r="C6" s="40"/>
      <c r="D6" s="40"/>
      <c r="E6" s="40"/>
      <c r="F6" s="40"/>
      <c r="G6" s="40" t="s">
        <v>50</v>
      </c>
      <c r="H6" s="52" t="s">
        <v>227</v>
      </c>
      <c r="I6" s="40"/>
      <c r="J6" s="40"/>
      <c r="K6" s="40"/>
      <c r="L6" s="40"/>
      <c r="M6" s="40"/>
      <c r="N6" s="40"/>
      <c r="O6" s="40"/>
      <c r="P6" s="40"/>
      <c r="Q6" s="40"/>
      <c r="R6" s="110"/>
      <c r="S6" s="40"/>
      <c r="T6" s="111"/>
    </row>
    <row r="7" spans="1:20" x14ac:dyDescent="0.25">
      <c r="A7" s="109" t="s">
        <v>326</v>
      </c>
      <c r="B7" s="40" t="s">
        <v>167</v>
      </c>
      <c r="C7" s="40"/>
      <c r="D7" s="40"/>
      <c r="E7" s="40"/>
      <c r="F7" s="40"/>
      <c r="G7" s="40" t="s">
        <v>38</v>
      </c>
      <c r="H7" s="40"/>
      <c r="I7" s="40"/>
      <c r="J7" s="52" t="s">
        <v>227</v>
      </c>
      <c r="K7" s="41"/>
      <c r="L7" s="40" t="s">
        <v>168</v>
      </c>
      <c r="M7" s="40"/>
      <c r="N7" s="40"/>
      <c r="O7" s="40"/>
      <c r="P7" s="40"/>
      <c r="Q7" s="40"/>
      <c r="R7" s="110"/>
      <c r="S7" s="40" t="s">
        <v>336</v>
      </c>
      <c r="T7" s="111"/>
    </row>
    <row r="8" spans="1:20" x14ac:dyDescent="0.25">
      <c r="A8" s="109" t="s">
        <v>329</v>
      </c>
      <c r="B8" s="40" t="s">
        <v>34</v>
      </c>
      <c r="C8" s="40"/>
      <c r="D8" s="40"/>
      <c r="E8" s="40"/>
      <c r="F8" s="40"/>
      <c r="G8" s="40" t="s">
        <v>38</v>
      </c>
      <c r="H8" s="51" t="s">
        <v>227</v>
      </c>
      <c r="I8" s="40"/>
      <c r="J8" s="40"/>
      <c r="K8" s="40"/>
      <c r="L8" s="40" t="s">
        <v>169</v>
      </c>
      <c r="M8" s="40"/>
      <c r="N8" s="40"/>
      <c r="O8" s="40"/>
      <c r="P8" s="40"/>
      <c r="Q8" s="40"/>
      <c r="R8" s="110"/>
      <c r="S8" s="40"/>
      <c r="T8" s="111"/>
    </row>
    <row r="9" spans="1:20" ht="13" x14ac:dyDescent="0.3">
      <c r="A9" s="109" t="s">
        <v>330</v>
      </c>
      <c r="B9" s="40" t="s">
        <v>46</v>
      </c>
      <c r="C9" s="40"/>
      <c r="D9" s="40"/>
      <c r="E9" s="40"/>
      <c r="F9" s="40"/>
      <c r="G9" s="40" t="s">
        <v>38</v>
      </c>
      <c r="H9" s="53" t="s">
        <v>227</v>
      </c>
      <c r="I9" s="40" t="s">
        <v>55</v>
      </c>
      <c r="J9" s="43"/>
      <c r="K9" s="40"/>
      <c r="L9" s="40" t="s">
        <v>268</v>
      </c>
      <c r="M9" s="40"/>
      <c r="N9" s="40"/>
      <c r="O9" s="40"/>
      <c r="P9" s="40"/>
      <c r="Q9" s="40"/>
      <c r="R9" s="110"/>
      <c r="S9" s="40"/>
      <c r="T9" s="111"/>
    </row>
    <row r="10" spans="1:20" x14ac:dyDescent="0.25">
      <c r="A10" s="109" t="s">
        <v>331</v>
      </c>
      <c r="B10" s="40" t="s">
        <v>269</v>
      </c>
      <c r="C10" s="40"/>
      <c r="D10" s="40"/>
      <c r="E10" s="40"/>
      <c r="F10" s="40"/>
      <c r="G10" s="40" t="s">
        <v>38</v>
      </c>
      <c r="H10" s="40"/>
      <c r="I10" s="40"/>
      <c r="J10" s="53" t="s">
        <v>227</v>
      </c>
      <c r="K10" s="40" t="s">
        <v>56</v>
      </c>
      <c r="L10" s="40" t="s">
        <v>332</v>
      </c>
      <c r="M10" s="40"/>
      <c r="N10" s="40"/>
      <c r="O10" s="40"/>
      <c r="P10" s="40"/>
      <c r="Q10" s="40"/>
      <c r="R10" s="110"/>
      <c r="S10" s="40" t="s">
        <v>337</v>
      </c>
      <c r="T10" s="111"/>
    </row>
    <row r="11" spans="1:20" x14ac:dyDescent="0.25">
      <c r="A11" s="109" t="s">
        <v>327</v>
      </c>
      <c r="B11" s="40" t="s">
        <v>173</v>
      </c>
      <c r="C11" s="40"/>
      <c r="D11" s="40"/>
      <c r="E11" s="40"/>
      <c r="F11" s="40"/>
      <c r="G11" s="40" t="s">
        <v>38</v>
      </c>
      <c r="H11" s="40"/>
      <c r="I11" s="40"/>
      <c r="J11" s="54" t="s">
        <v>227</v>
      </c>
      <c r="K11" s="40"/>
      <c r="L11" s="40" t="s">
        <v>172</v>
      </c>
      <c r="M11" s="40"/>
      <c r="N11" s="40"/>
      <c r="O11" s="40"/>
      <c r="P11" s="40"/>
      <c r="Q11" s="40"/>
      <c r="R11" s="110"/>
      <c r="S11" s="40"/>
      <c r="T11" s="111"/>
    </row>
    <row r="12" spans="1:20" x14ac:dyDescent="0.25">
      <c r="A12" s="10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110"/>
      <c r="S12" s="40" t="s">
        <v>338</v>
      </c>
      <c r="T12" s="111"/>
    </row>
    <row r="13" spans="1:20" x14ac:dyDescent="0.25">
      <c r="A13" s="109" t="s">
        <v>333</v>
      </c>
      <c r="B13" s="40" t="s">
        <v>228</v>
      </c>
      <c r="C13" s="40"/>
      <c r="D13" s="40"/>
      <c r="E13" s="40"/>
      <c r="F13" s="40"/>
      <c r="G13" s="40"/>
      <c r="H13" s="51" t="s">
        <v>227</v>
      </c>
      <c r="I13" s="40"/>
      <c r="J13" s="40"/>
      <c r="K13" s="40"/>
      <c r="L13" s="40"/>
      <c r="M13" s="40"/>
      <c r="N13" s="40"/>
      <c r="O13" s="40"/>
      <c r="P13" s="40"/>
      <c r="Q13" s="40"/>
      <c r="R13" s="113"/>
      <c r="S13" s="40"/>
      <c r="T13" s="111"/>
    </row>
    <row r="14" spans="1:20" x14ac:dyDescent="0.25">
      <c r="A14" s="109" t="s">
        <v>328</v>
      </c>
      <c r="B14" s="40" t="s">
        <v>51</v>
      </c>
      <c r="C14" s="40"/>
      <c r="D14" s="40"/>
      <c r="E14" s="40"/>
      <c r="F14" s="40"/>
      <c r="G14" s="40" t="s">
        <v>53</v>
      </c>
      <c r="H14" s="55" t="s">
        <v>227</v>
      </c>
      <c r="I14" s="40" t="s">
        <v>56</v>
      </c>
      <c r="J14" s="40"/>
      <c r="K14" s="40"/>
      <c r="L14" s="40" t="s">
        <v>171</v>
      </c>
      <c r="M14" s="40"/>
      <c r="N14" s="40"/>
      <c r="O14" s="40"/>
      <c r="P14" s="40"/>
      <c r="Q14" s="40"/>
      <c r="R14" s="110"/>
      <c r="S14" s="40" t="s">
        <v>339</v>
      </c>
      <c r="T14" s="111"/>
    </row>
    <row r="15" spans="1:20" x14ac:dyDescent="0.25">
      <c r="A15" s="109" t="s">
        <v>334</v>
      </c>
      <c r="B15" s="40" t="s">
        <v>47</v>
      </c>
      <c r="C15" s="40"/>
      <c r="D15" s="40"/>
      <c r="E15" s="40"/>
      <c r="F15" s="40"/>
      <c r="G15" s="40" t="s">
        <v>53</v>
      </c>
      <c r="H15" s="40"/>
      <c r="I15" s="40"/>
      <c r="J15" s="51" t="s">
        <v>227</v>
      </c>
      <c r="K15" s="40"/>
      <c r="L15" s="40" t="s">
        <v>61</v>
      </c>
      <c r="M15" s="40"/>
      <c r="N15" s="40"/>
      <c r="O15" s="40"/>
      <c r="P15" s="40"/>
      <c r="Q15" s="40"/>
      <c r="R15" s="110"/>
      <c r="S15" s="40" t="s">
        <v>340</v>
      </c>
      <c r="T15" s="111"/>
    </row>
    <row r="16" spans="1:20" x14ac:dyDescent="0.25">
      <c r="A16" s="109"/>
      <c r="B16" s="40"/>
      <c r="C16" s="40"/>
      <c r="D16" s="40"/>
      <c r="E16" s="40"/>
      <c r="F16" s="40"/>
      <c r="G16" s="40"/>
      <c r="H16" s="40"/>
      <c r="I16" s="40"/>
      <c r="J16" s="41"/>
      <c r="K16" s="40"/>
      <c r="L16" s="40"/>
      <c r="M16" s="40"/>
      <c r="N16" s="40"/>
      <c r="O16" s="40"/>
      <c r="P16" s="40"/>
      <c r="Q16" s="40"/>
      <c r="R16" s="110"/>
      <c r="S16" s="40"/>
      <c r="T16" s="111"/>
    </row>
    <row r="17" spans="1:20" x14ac:dyDescent="0.25">
      <c r="A17" s="109" t="s">
        <v>335</v>
      </c>
      <c r="B17" s="40" t="s">
        <v>58</v>
      </c>
      <c r="C17" s="40"/>
      <c r="D17" s="40"/>
      <c r="E17" s="40"/>
      <c r="F17" s="40"/>
      <c r="G17" s="40" t="s">
        <v>38</v>
      </c>
      <c r="H17" s="56" t="s">
        <v>229</v>
      </c>
      <c r="I17" s="40"/>
      <c r="J17" s="40"/>
      <c r="K17" s="40"/>
      <c r="L17" s="40" t="s">
        <v>65</v>
      </c>
      <c r="M17" s="40"/>
      <c r="N17" s="40"/>
      <c r="O17" s="40"/>
      <c r="P17" s="40"/>
      <c r="Q17" s="40"/>
      <c r="R17" s="110"/>
      <c r="S17" s="40" t="s">
        <v>341</v>
      </c>
      <c r="T17" s="111"/>
    </row>
    <row r="18" spans="1:20" x14ac:dyDescent="0.25">
      <c r="A18" s="109" t="s">
        <v>74</v>
      </c>
      <c r="B18" s="40" t="s">
        <v>60</v>
      </c>
      <c r="C18" s="40"/>
      <c r="D18" s="40"/>
      <c r="E18" s="40"/>
      <c r="F18" s="40"/>
      <c r="G18" s="40" t="s">
        <v>49</v>
      </c>
      <c r="H18" s="55" t="s">
        <v>227</v>
      </c>
      <c r="I18" s="40" t="s">
        <v>59</v>
      </c>
      <c r="J18" s="40"/>
      <c r="K18" s="40"/>
      <c r="L18" s="40"/>
      <c r="M18" s="40"/>
      <c r="N18" s="40"/>
      <c r="O18" s="40"/>
      <c r="P18" s="40"/>
      <c r="Q18" s="40"/>
      <c r="R18" s="110"/>
      <c r="S18" s="40"/>
      <c r="T18" s="111"/>
    </row>
    <row r="19" spans="1:20" ht="13" x14ac:dyDescent="0.3">
      <c r="A19" s="109" t="s">
        <v>343</v>
      </c>
      <c r="B19" s="43" t="s">
        <v>57</v>
      </c>
      <c r="C19" s="40"/>
      <c r="D19" s="40"/>
      <c r="E19" s="40"/>
      <c r="F19" s="40"/>
      <c r="G19" s="43" t="s">
        <v>52</v>
      </c>
      <c r="H19" s="43"/>
      <c r="I19" s="43"/>
      <c r="J19" s="57" t="s">
        <v>229</v>
      </c>
      <c r="K19" s="40"/>
      <c r="L19" s="40" t="s">
        <v>342</v>
      </c>
      <c r="M19" s="40"/>
      <c r="N19" s="40"/>
      <c r="O19" s="40"/>
      <c r="P19" s="40"/>
      <c r="Q19" s="40"/>
      <c r="R19" s="110"/>
      <c r="S19" s="40" t="s">
        <v>344</v>
      </c>
      <c r="T19" s="111"/>
    </row>
    <row r="20" spans="1:20" x14ac:dyDescent="0.25">
      <c r="A20" s="10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110"/>
      <c r="S20" s="40"/>
      <c r="T20" s="111"/>
    </row>
    <row r="21" spans="1:20" x14ac:dyDescent="0.25">
      <c r="A21" s="114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115"/>
      <c r="S21" s="42"/>
      <c r="T21" s="116"/>
    </row>
    <row r="23" spans="1:20" ht="15.5" x14ac:dyDescent="0.35">
      <c r="A23" s="117" t="s">
        <v>270</v>
      </c>
      <c r="B23" s="44"/>
      <c r="C23" s="44"/>
      <c r="D23" s="44"/>
      <c r="E23" s="44"/>
      <c r="F23" s="44"/>
      <c r="G23" s="118"/>
      <c r="H23" s="119"/>
      <c r="I23" s="119"/>
      <c r="J23" s="120"/>
      <c r="K23" s="120"/>
      <c r="L23" s="120"/>
      <c r="M23" s="121"/>
      <c r="N23" s="44"/>
      <c r="O23" s="122" t="s">
        <v>322</v>
      </c>
      <c r="P23" s="123"/>
      <c r="Q23" s="124"/>
      <c r="R23" s="125"/>
      <c r="S23" s="44"/>
      <c r="T23" s="108"/>
    </row>
    <row r="24" spans="1:20" ht="15.5" x14ac:dyDescent="0.35">
      <c r="A24" s="109"/>
      <c r="B24" s="37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110"/>
      <c r="S24" s="40"/>
      <c r="T24" s="111"/>
    </row>
    <row r="25" spans="1:20" x14ac:dyDescent="0.25">
      <c r="A25" s="109"/>
      <c r="B25" s="40"/>
      <c r="C25" s="40"/>
      <c r="D25" s="40"/>
      <c r="E25" s="40"/>
      <c r="F25" s="40"/>
      <c r="G25" s="126" t="s">
        <v>240</v>
      </c>
      <c r="H25" s="40"/>
      <c r="I25" s="40" t="s">
        <v>239</v>
      </c>
      <c r="J25" s="40"/>
      <c r="K25" s="40" t="s">
        <v>237</v>
      </c>
      <c r="L25" s="40"/>
      <c r="M25" s="40"/>
      <c r="N25" s="40"/>
      <c r="O25" s="40"/>
      <c r="P25" s="40"/>
      <c r="Q25" s="40"/>
      <c r="R25" s="110"/>
      <c r="S25" s="40"/>
      <c r="T25" s="111"/>
    </row>
    <row r="26" spans="1:20" ht="12.75" customHeight="1" x14ac:dyDescent="0.25">
      <c r="A26" s="109"/>
      <c r="B26" s="40"/>
      <c r="C26" s="110" t="s">
        <v>243</v>
      </c>
      <c r="D26" s="40"/>
      <c r="E26" s="126" t="s">
        <v>244</v>
      </c>
      <c r="F26" s="40"/>
      <c r="G26" s="126" t="s">
        <v>233</v>
      </c>
      <c r="H26" s="40"/>
      <c r="I26" s="40" t="s">
        <v>231</v>
      </c>
      <c r="J26" s="40"/>
      <c r="K26" s="40" t="s">
        <v>238</v>
      </c>
      <c r="L26" s="40"/>
      <c r="M26" s="40"/>
      <c r="N26" s="40" t="s">
        <v>245</v>
      </c>
      <c r="O26" s="40"/>
      <c r="P26" s="40" t="s">
        <v>247</v>
      </c>
      <c r="Q26" s="40"/>
      <c r="R26" s="126" t="s">
        <v>248</v>
      </c>
      <c r="S26" s="40"/>
      <c r="T26" s="111"/>
    </row>
    <row r="27" spans="1:20" ht="12.75" customHeight="1" x14ac:dyDescent="0.25">
      <c r="A27" s="109"/>
      <c r="B27" s="457" t="s">
        <v>174</v>
      </c>
      <c r="C27" s="110" t="s">
        <v>232</v>
      </c>
      <c r="D27" s="40"/>
      <c r="E27" s="40" t="s">
        <v>36</v>
      </c>
      <c r="F27" s="40"/>
      <c r="G27" s="126" t="s">
        <v>234</v>
      </c>
      <c r="H27" s="40"/>
      <c r="I27" s="126" t="s">
        <v>234</v>
      </c>
      <c r="J27" s="40"/>
      <c r="K27" s="40" t="s">
        <v>236</v>
      </c>
      <c r="L27" s="458" t="s">
        <v>175</v>
      </c>
      <c r="M27" s="40"/>
      <c r="N27" s="126" t="s">
        <v>246</v>
      </c>
      <c r="O27" s="40"/>
      <c r="P27" s="126" t="s">
        <v>249</v>
      </c>
      <c r="Q27" s="40"/>
      <c r="R27" s="126" t="s">
        <v>63</v>
      </c>
      <c r="S27" s="40"/>
      <c r="T27" s="111"/>
    </row>
    <row r="28" spans="1:20" ht="12.75" customHeight="1" x14ac:dyDescent="0.25">
      <c r="A28" s="109"/>
      <c r="B28" s="457"/>
      <c r="C28" s="459">
        <v>13</v>
      </c>
      <c r="D28" s="40"/>
      <c r="E28" s="49">
        <v>80</v>
      </c>
      <c r="F28" s="129" t="s">
        <v>235</v>
      </c>
      <c r="G28" s="49">
        <v>8</v>
      </c>
      <c r="H28" s="127" t="s">
        <v>251</v>
      </c>
      <c r="I28" s="49">
        <v>4</v>
      </c>
      <c r="J28" s="40"/>
      <c r="K28" s="459">
        <v>1</v>
      </c>
      <c r="L28" s="458"/>
      <c r="M28" s="463" t="s">
        <v>252</v>
      </c>
      <c r="N28" s="459">
        <v>17</v>
      </c>
      <c r="O28" s="464" t="s">
        <v>252</v>
      </c>
      <c r="P28" s="459">
        <v>1</v>
      </c>
      <c r="Q28" s="465" t="s">
        <v>230</v>
      </c>
      <c r="R28" s="461">
        <f>(C28-(E28*2.6-G28-I28)/N28+K28)*N28*P28</f>
        <v>42</v>
      </c>
      <c r="S28" s="40"/>
      <c r="T28" s="111"/>
    </row>
    <row r="29" spans="1:20" ht="12.75" customHeight="1" x14ac:dyDescent="0.25">
      <c r="A29" s="109"/>
      <c r="B29" s="457"/>
      <c r="C29" s="460"/>
      <c r="D29" s="46" t="s">
        <v>251</v>
      </c>
      <c r="E29" s="128" t="s">
        <v>253</v>
      </c>
      <c r="F29" s="40"/>
      <c r="G29" s="40"/>
      <c r="H29" s="40"/>
      <c r="I29" s="40"/>
      <c r="J29" s="127" t="s">
        <v>55</v>
      </c>
      <c r="K29" s="460"/>
      <c r="L29" s="458"/>
      <c r="M29" s="463"/>
      <c r="N29" s="460"/>
      <c r="O29" s="464"/>
      <c r="P29" s="460"/>
      <c r="Q29" s="465"/>
      <c r="R29" s="462"/>
      <c r="S29" s="40"/>
      <c r="T29" s="111"/>
    </row>
    <row r="30" spans="1:20" ht="12.75" customHeight="1" x14ac:dyDescent="0.25">
      <c r="A30" s="109"/>
      <c r="B30" s="457"/>
      <c r="C30" s="40"/>
      <c r="D30" s="40"/>
      <c r="E30" s="40"/>
      <c r="F30" s="40"/>
      <c r="G30" s="50">
        <f>N28</f>
        <v>17</v>
      </c>
      <c r="H30" s="40"/>
      <c r="I30" s="40"/>
      <c r="J30" s="40"/>
      <c r="K30" s="40"/>
      <c r="L30" s="458"/>
      <c r="M30" s="40"/>
      <c r="N30" s="40"/>
      <c r="O30" s="40"/>
      <c r="P30" s="126" t="s">
        <v>250</v>
      </c>
      <c r="Q30" s="40"/>
      <c r="R30" s="126" t="s">
        <v>345</v>
      </c>
      <c r="S30" s="40"/>
      <c r="T30" s="111"/>
    </row>
    <row r="31" spans="1:20" x14ac:dyDescent="0.25">
      <c r="A31" s="109"/>
      <c r="B31" s="40"/>
      <c r="C31" s="40"/>
      <c r="D31" s="40"/>
      <c r="E31" s="40"/>
      <c r="F31" s="40"/>
      <c r="G31" s="126" t="s">
        <v>348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110"/>
      <c r="S31" s="40"/>
      <c r="T31" s="111"/>
    </row>
    <row r="32" spans="1:20" x14ac:dyDescent="0.25">
      <c r="A32" s="10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110"/>
      <c r="S32" s="40"/>
      <c r="T32" s="111"/>
    </row>
    <row r="33" spans="1:20" x14ac:dyDescent="0.25">
      <c r="A33" s="109"/>
      <c r="B33" s="40"/>
      <c r="C33" s="40"/>
      <c r="D33" s="40"/>
      <c r="E33" s="40" t="s">
        <v>347</v>
      </c>
      <c r="F33" s="40"/>
      <c r="G33" s="40"/>
      <c r="H33" s="48">
        <f>E28*2.6-G28-I28</f>
        <v>196</v>
      </c>
      <c r="I33" s="40" t="s">
        <v>241</v>
      </c>
      <c r="J33" s="40"/>
      <c r="K33" s="40"/>
      <c r="L33" s="40"/>
      <c r="M33" s="40"/>
      <c r="N33" s="40"/>
      <c r="O33" s="40"/>
      <c r="P33" s="40"/>
      <c r="Q33" s="40"/>
      <c r="R33" s="110"/>
      <c r="S33" s="40"/>
      <c r="T33" s="111"/>
    </row>
    <row r="34" spans="1:20" x14ac:dyDescent="0.25">
      <c r="A34" s="109"/>
      <c r="B34" s="40"/>
      <c r="C34" s="40"/>
      <c r="D34" s="40"/>
      <c r="E34" s="40" t="s">
        <v>346</v>
      </c>
      <c r="F34" s="40"/>
      <c r="G34" s="40"/>
      <c r="H34" s="47">
        <f>(E28*2.6-G28-I28)/N28</f>
        <v>11.529411764705882</v>
      </c>
      <c r="I34" s="40" t="s">
        <v>53</v>
      </c>
      <c r="J34" s="40"/>
      <c r="K34" s="40"/>
      <c r="L34" s="40"/>
      <c r="M34" s="40"/>
      <c r="N34" s="40"/>
      <c r="O34" s="40"/>
      <c r="P34" s="40"/>
      <c r="Q34" s="40"/>
      <c r="R34" s="110"/>
      <c r="S34" s="40"/>
      <c r="T34" s="111"/>
    </row>
    <row r="35" spans="1:20" x14ac:dyDescent="0.25">
      <c r="A35" s="10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110"/>
      <c r="S35" s="40"/>
      <c r="T35" s="111"/>
    </row>
    <row r="36" spans="1:20" ht="13" x14ac:dyDescent="0.3">
      <c r="A36" s="109"/>
      <c r="B36" s="43" t="s">
        <v>292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110"/>
      <c r="S36" s="40"/>
      <c r="T36" s="111"/>
    </row>
    <row r="37" spans="1:20" ht="13" x14ac:dyDescent="0.3">
      <c r="A37" s="109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110"/>
      <c r="S37" s="40"/>
      <c r="T37" s="111"/>
    </row>
    <row r="38" spans="1:20" ht="13" x14ac:dyDescent="0.3">
      <c r="A38" s="114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197" t="s">
        <v>533</v>
      </c>
      <c r="S38" s="42"/>
      <c r="T38" s="116"/>
    </row>
  </sheetData>
  <sheetProtection algorithmName="SHA-512" hashValue="XiPz6AYNyUqbSllSzbpwWuslXCi0WJWSPTkiDzEDhryhIjka4IqUqmx5Kqj91CR+IaXL4akL2RRNN2q15cj5pw==" saltValue="2f6gnoT17wrtg5W28/NpCA==" spinCount="100000" sheet="1" objects="1" scenarios="1" selectLockedCells="1"/>
  <mergeCells count="10">
    <mergeCell ref="B27:B30"/>
    <mergeCell ref="L27:L30"/>
    <mergeCell ref="C28:C29"/>
    <mergeCell ref="K28:K29"/>
    <mergeCell ref="R28:R29"/>
    <mergeCell ref="N28:N29"/>
    <mergeCell ref="M28:M29"/>
    <mergeCell ref="P28:P29"/>
    <mergeCell ref="O28:O29"/>
    <mergeCell ref="Q28:Q29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2CCA-B8A7-4424-883A-FC6F2AA0867F}">
  <dimension ref="A1:E31"/>
  <sheetViews>
    <sheetView workbookViewId="0">
      <selection activeCell="B4" sqref="B4"/>
    </sheetView>
  </sheetViews>
  <sheetFormatPr defaultColWidth="9.1796875" defaultRowHeight="12.5" x14ac:dyDescent="0.25"/>
  <cols>
    <col min="1" max="2" width="7.7265625" style="85" customWidth="1"/>
    <col min="3" max="3" width="5.26953125" style="86" customWidth="1"/>
    <col min="4" max="4" width="5.453125" style="86" customWidth="1"/>
    <col min="5" max="16384" width="9.1796875" style="86"/>
  </cols>
  <sheetData>
    <row r="1" spans="1:2" ht="15.5" x14ac:dyDescent="0.35">
      <c r="A1" s="84" t="s">
        <v>64</v>
      </c>
    </row>
    <row r="3" spans="1:2" x14ac:dyDescent="0.25">
      <c r="A3" s="105" t="s">
        <v>62</v>
      </c>
      <c r="B3" s="88" t="s">
        <v>36</v>
      </c>
    </row>
    <row r="4" spans="1:2" x14ac:dyDescent="0.25">
      <c r="A4" s="105">
        <v>1</v>
      </c>
      <c r="B4" s="104">
        <v>80</v>
      </c>
    </row>
    <row r="5" spans="1:2" x14ac:dyDescent="0.25">
      <c r="A5" s="105">
        <v>2</v>
      </c>
      <c r="B5" s="104">
        <v>79</v>
      </c>
    </row>
    <row r="6" spans="1:2" x14ac:dyDescent="0.25">
      <c r="A6" s="105">
        <v>3</v>
      </c>
      <c r="B6" s="104">
        <v>77</v>
      </c>
    </row>
    <row r="7" spans="1:2" x14ac:dyDescent="0.25">
      <c r="A7" s="105">
        <v>4</v>
      </c>
      <c r="B7" s="104">
        <v>73</v>
      </c>
    </row>
    <row r="8" spans="1:2" x14ac:dyDescent="0.25">
      <c r="A8" s="105">
        <v>5</v>
      </c>
      <c r="B8" s="104">
        <v>69</v>
      </c>
    </row>
    <row r="9" spans="1:2" x14ac:dyDescent="0.25">
      <c r="A9" s="105">
        <v>6</v>
      </c>
      <c r="B9" s="104">
        <v>65</v>
      </c>
    </row>
    <row r="10" spans="1:2" x14ac:dyDescent="0.25">
      <c r="A10" s="105">
        <v>7</v>
      </c>
      <c r="B10" s="104">
        <v>60</v>
      </c>
    </row>
    <row r="11" spans="1:2" x14ac:dyDescent="0.25">
      <c r="A11" s="105">
        <v>8</v>
      </c>
      <c r="B11" s="104">
        <v>54</v>
      </c>
    </row>
    <row r="12" spans="1:2" x14ac:dyDescent="0.25">
      <c r="A12" s="105">
        <v>9</v>
      </c>
      <c r="B12" s="104">
        <v>46</v>
      </c>
    </row>
    <row r="13" spans="1:2" x14ac:dyDescent="0.25">
      <c r="A13" s="105">
        <v>10</v>
      </c>
      <c r="B13" s="104">
        <v>36</v>
      </c>
    </row>
    <row r="14" spans="1:2" x14ac:dyDescent="0.25">
      <c r="A14" s="105">
        <v>11</v>
      </c>
      <c r="B14" s="104">
        <v>28</v>
      </c>
    </row>
    <row r="15" spans="1:2" x14ac:dyDescent="0.25">
      <c r="A15" s="105">
        <v>12</v>
      </c>
      <c r="B15" s="104">
        <v>22</v>
      </c>
    </row>
    <row r="16" spans="1:2" x14ac:dyDescent="0.25">
      <c r="A16" s="105">
        <v>13</v>
      </c>
      <c r="B16" s="104">
        <v>17</v>
      </c>
    </row>
    <row r="17" spans="1:5" x14ac:dyDescent="0.25">
      <c r="A17" s="105">
        <v>14</v>
      </c>
      <c r="B17" s="104">
        <v>13</v>
      </c>
    </row>
    <row r="18" spans="1:5" x14ac:dyDescent="0.25">
      <c r="A18" s="105">
        <v>15</v>
      </c>
      <c r="B18" s="104">
        <v>10</v>
      </c>
    </row>
    <row r="19" spans="1:5" x14ac:dyDescent="0.25">
      <c r="A19" s="105">
        <v>16</v>
      </c>
      <c r="B19" s="104">
        <v>8</v>
      </c>
    </row>
    <row r="20" spans="1:5" x14ac:dyDescent="0.25">
      <c r="A20" s="105">
        <v>17</v>
      </c>
      <c r="B20" s="104">
        <v>7</v>
      </c>
    </row>
    <row r="21" spans="1:5" x14ac:dyDescent="0.25">
      <c r="A21" s="105">
        <v>18</v>
      </c>
      <c r="B21" s="104">
        <v>7</v>
      </c>
    </row>
    <row r="22" spans="1:5" x14ac:dyDescent="0.25">
      <c r="A22" s="105">
        <v>19</v>
      </c>
      <c r="B22" s="104">
        <v>6</v>
      </c>
    </row>
    <row r="23" spans="1:5" x14ac:dyDescent="0.25">
      <c r="A23" s="105">
        <v>20</v>
      </c>
      <c r="B23" s="104">
        <v>6</v>
      </c>
    </row>
    <row r="25" spans="1:5" ht="13" x14ac:dyDescent="0.3">
      <c r="A25" s="87" t="s">
        <v>12</v>
      </c>
      <c r="B25" s="85" t="s">
        <v>304</v>
      </c>
    </row>
    <row r="26" spans="1:5" x14ac:dyDescent="0.25">
      <c r="B26" s="85" t="s">
        <v>319</v>
      </c>
    </row>
    <row r="27" spans="1:5" x14ac:dyDescent="0.25">
      <c r="B27" s="85" t="s">
        <v>318</v>
      </c>
    </row>
    <row r="28" spans="1:5" x14ac:dyDescent="0.25">
      <c r="B28" s="86" t="s">
        <v>317</v>
      </c>
      <c r="D28" s="88">
        <f>B4*0.2</f>
        <v>16</v>
      </c>
      <c r="E28" s="86" t="s">
        <v>320</v>
      </c>
    </row>
    <row r="29" spans="1:5" x14ac:dyDescent="0.25">
      <c r="B29" s="86" t="s">
        <v>321</v>
      </c>
      <c r="D29" s="88"/>
    </row>
    <row r="30" spans="1:5" x14ac:dyDescent="0.25">
      <c r="B30" s="86"/>
      <c r="D30" s="88"/>
    </row>
    <row r="31" spans="1:5" ht="13" x14ac:dyDescent="0.3">
      <c r="A31" s="157" t="s">
        <v>533</v>
      </c>
    </row>
  </sheetData>
  <sheetProtection algorithmName="SHA-512" hashValue="SfB+jOCHo67zAdyoCzRVV3EJzYZDLFzLi1vhHbVHi9Za6U9JmGEnKx3yXQn2nzDsDvDEeCGhabwwpS86ox/Y6Q==" saltValue="lIhJcJDJLYM6O8pWetxq5A==" spinCount="100000" sheet="1" objects="1" scenarios="1" selectLockedCells="1"/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7AF4-49F7-4024-BA09-02A2DD4C439B}">
  <dimension ref="A1:O42"/>
  <sheetViews>
    <sheetView workbookViewId="0">
      <selection activeCell="F2" sqref="F2"/>
    </sheetView>
  </sheetViews>
  <sheetFormatPr defaultColWidth="9.1796875" defaultRowHeight="11.5" x14ac:dyDescent="0.25"/>
  <cols>
    <col min="1" max="4" width="9.7265625" style="61" customWidth="1"/>
    <col min="5" max="5" width="5.7265625" style="61" customWidth="1"/>
    <col min="6" max="9" width="9.7265625" style="61" customWidth="1"/>
    <col min="10" max="10" width="5.7265625" style="61" customWidth="1"/>
    <col min="11" max="15" width="9.7265625" style="61" customWidth="1"/>
    <col min="16" max="16384" width="9.1796875" style="61"/>
  </cols>
  <sheetData>
    <row r="1" spans="1:15" ht="14" x14ac:dyDescent="0.3">
      <c r="A1" s="60" t="s">
        <v>294</v>
      </c>
      <c r="G1" s="62" t="s">
        <v>295</v>
      </c>
      <c r="M1" s="63" t="s">
        <v>297</v>
      </c>
      <c r="N1" s="63"/>
    </row>
    <row r="2" spans="1:15" x14ac:dyDescent="0.25">
      <c r="D2" s="45" t="s">
        <v>299</v>
      </c>
      <c r="E2" s="64"/>
      <c r="F2" s="58">
        <v>8</v>
      </c>
      <c r="G2" s="65" t="s">
        <v>301</v>
      </c>
      <c r="H2" s="45" t="s">
        <v>293</v>
      </c>
      <c r="I2" s="45"/>
      <c r="K2" s="30"/>
      <c r="L2" s="59">
        <v>17</v>
      </c>
      <c r="M2" s="66" t="s">
        <v>298</v>
      </c>
      <c r="N2" s="67"/>
      <c r="O2" s="45"/>
    </row>
    <row r="3" spans="1:15" x14ac:dyDescent="0.25">
      <c r="D3" s="45" t="s">
        <v>300</v>
      </c>
      <c r="E3" s="68"/>
      <c r="F3" s="58">
        <v>4</v>
      </c>
      <c r="G3" s="65">
        <v>4</v>
      </c>
      <c r="H3" s="61" t="s">
        <v>302</v>
      </c>
      <c r="J3" s="45"/>
      <c r="K3" s="30"/>
      <c r="L3" s="59">
        <v>1</v>
      </c>
      <c r="M3" s="69" t="s">
        <v>296</v>
      </c>
      <c r="N3" s="70"/>
      <c r="O3" s="45"/>
    </row>
    <row r="4" spans="1:15" x14ac:dyDescent="0.25">
      <c r="F4" s="71">
        <f>F2+F3</f>
        <v>12</v>
      </c>
    </row>
    <row r="5" spans="1:15" x14ac:dyDescent="0.25">
      <c r="A5" s="72" t="s">
        <v>67</v>
      </c>
      <c r="B5" s="73" t="s">
        <v>36</v>
      </c>
      <c r="C5" s="72" t="s">
        <v>63</v>
      </c>
      <c r="D5" s="72" t="s">
        <v>45</v>
      </c>
      <c r="F5" s="72" t="s">
        <v>67</v>
      </c>
      <c r="G5" s="73" t="s">
        <v>36</v>
      </c>
      <c r="H5" s="72" t="s">
        <v>63</v>
      </c>
      <c r="I5" s="72" t="s">
        <v>45</v>
      </c>
      <c r="K5" s="72" t="s">
        <v>67</v>
      </c>
      <c r="L5" s="73" t="s">
        <v>36</v>
      </c>
      <c r="M5" s="72" t="s">
        <v>63</v>
      </c>
      <c r="N5" s="72" t="s">
        <v>45</v>
      </c>
    </row>
    <row r="6" spans="1:15" x14ac:dyDescent="0.25">
      <c r="A6" s="74" t="s">
        <v>68</v>
      </c>
      <c r="B6" s="74" t="s">
        <v>68</v>
      </c>
      <c r="C6" s="74" t="s">
        <v>69</v>
      </c>
      <c r="D6" s="74" t="s">
        <v>70</v>
      </c>
      <c r="F6" s="74" t="s">
        <v>68</v>
      </c>
      <c r="G6" s="74" t="s">
        <v>68</v>
      </c>
      <c r="H6" s="74" t="s">
        <v>69</v>
      </c>
      <c r="I6" s="74" t="s">
        <v>70</v>
      </c>
      <c r="K6" s="74" t="s">
        <v>68</v>
      </c>
      <c r="L6" s="74" t="s">
        <v>68</v>
      </c>
      <c r="M6" s="74" t="s">
        <v>69</v>
      </c>
      <c r="N6" s="74" t="s">
        <v>70</v>
      </c>
    </row>
    <row r="7" spans="1:15" x14ac:dyDescent="0.25">
      <c r="A7" s="75">
        <v>12.4</v>
      </c>
      <c r="B7" s="76">
        <v>50</v>
      </c>
      <c r="C7" s="77">
        <f>B7*2.6-F4</f>
        <v>118</v>
      </c>
      <c r="D7" s="75">
        <f>C7/L2-L3</f>
        <v>5.9411764705882355</v>
      </c>
      <c r="F7" s="78">
        <v>18</v>
      </c>
      <c r="G7" s="79">
        <f>B30+1</f>
        <v>74</v>
      </c>
      <c r="H7" s="77">
        <f>G7*2.6-F4</f>
        <v>180.4</v>
      </c>
      <c r="I7" s="78">
        <f>H7/L2-L3</f>
        <v>9.6117647058823525</v>
      </c>
      <c r="K7" s="75">
        <v>23.2</v>
      </c>
      <c r="L7" s="76">
        <f>G30+1</f>
        <v>98</v>
      </c>
      <c r="M7" s="77">
        <f>L7*2.6-F4</f>
        <v>242.8</v>
      </c>
      <c r="N7" s="75">
        <f>M7/L2-L3</f>
        <v>13.282352941176471</v>
      </c>
    </row>
    <row r="8" spans="1:15" x14ac:dyDescent="0.25">
      <c r="A8" s="75">
        <v>12.6</v>
      </c>
      <c r="B8" s="76">
        <f>B7+1</f>
        <v>51</v>
      </c>
      <c r="C8" s="77">
        <f>B8*2.6-F4</f>
        <v>120.6</v>
      </c>
      <c r="D8" s="75">
        <f>C8/L2-L3</f>
        <v>6.0941176470588232</v>
      </c>
      <c r="F8" s="78">
        <v>18.2</v>
      </c>
      <c r="G8" s="79">
        <f t="shared" ref="G8:G15" si="0">G7+1</f>
        <v>75</v>
      </c>
      <c r="H8" s="77">
        <f>G8*2.6-F4</f>
        <v>183</v>
      </c>
      <c r="I8" s="78">
        <f>H8/L2-L3</f>
        <v>9.764705882352942</v>
      </c>
      <c r="K8" s="75">
        <v>23.6</v>
      </c>
      <c r="L8" s="76">
        <f t="shared" ref="L8:L18" si="1">L7+1</f>
        <v>99</v>
      </c>
      <c r="M8" s="77">
        <f>L8*2.6-F4</f>
        <v>245.40000000000003</v>
      </c>
      <c r="N8" s="75">
        <f>M8/L2-L3</f>
        <v>13.435294117647061</v>
      </c>
    </row>
    <row r="9" spans="1:15" x14ac:dyDescent="0.25">
      <c r="A9" s="75">
        <v>12.9</v>
      </c>
      <c r="B9" s="76">
        <f t="shared" ref="B9:B25" si="2">B8+1</f>
        <v>52</v>
      </c>
      <c r="C9" s="77">
        <f>B9*2.6-F4</f>
        <v>123.20000000000002</v>
      </c>
      <c r="D9" s="75">
        <f>C9/L2-L3</f>
        <v>6.2470588235294127</v>
      </c>
      <c r="F9" s="78">
        <v>18.399999999999999</v>
      </c>
      <c r="G9" s="79">
        <f t="shared" si="0"/>
        <v>76</v>
      </c>
      <c r="H9" s="77">
        <f>G9*2.6-F4</f>
        <v>185.6</v>
      </c>
      <c r="I9" s="78">
        <f>H9/L2-L3</f>
        <v>9.9176470588235297</v>
      </c>
      <c r="K9" s="75">
        <v>23.8</v>
      </c>
      <c r="L9" s="76">
        <f t="shared" si="1"/>
        <v>100</v>
      </c>
      <c r="M9" s="77">
        <f>L9*2.6-F4</f>
        <v>248</v>
      </c>
      <c r="N9" s="75">
        <f>M9/L2-L3</f>
        <v>13.588235294117647</v>
      </c>
    </row>
    <row r="10" spans="1:15" x14ac:dyDescent="0.25">
      <c r="A10" s="75">
        <v>13.1</v>
      </c>
      <c r="B10" s="76">
        <f t="shared" si="2"/>
        <v>53</v>
      </c>
      <c r="C10" s="77">
        <f>B10*2.6-F4</f>
        <v>125.80000000000001</v>
      </c>
      <c r="D10" s="75">
        <f>C10/L2-L3</f>
        <v>6.4</v>
      </c>
      <c r="F10" s="78">
        <v>18.7</v>
      </c>
      <c r="G10" s="79">
        <f t="shared" si="0"/>
        <v>77</v>
      </c>
      <c r="H10" s="77">
        <f>G10*2.6-F4</f>
        <v>188.20000000000002</v>
      </c>
      <c r="I10" s="78">
        <f>H10/L2-L3</f>
        <v>10.070588235294119</v>
      </c>
      <c r="K10" s="75">
        <v>24</v>
      </c>
      <c r="L10" s="76">
        <f t="shared" si="1"/>
        <v>101</v>
      </c>
      <c r="M10" s="77">
        <f>L10*2.6-F4</f>
        <v>250.60000000000002</v>
      </c>
      <c r="N10" s="75">
        <f>M10/L2-L3</f>
        <v>13.741176470588236</v>
      </c>
    </row>
    <row r="11" spans="1:15" x14ac:dyDescent="0.25">
      <c r="A11" s="75">
        <v>13.3</v>
      </c>
      <c r="B11" s="76">
        <f t="shared" si="2"/>
        <v>54</v>
      </c>
      <c r="C11" s="77">
        <f>B11*2.6-F4</f>
        <v>128.4</v>
      </c>
      <c r="D11" s="75">
        <f>C11/L2-L3</f>
        <v>6.5529411764705889</v>
      </c>
      <c r="F11" s="78">
        <v>18.899999999999999</v>
      </c>
      <c r="G11" s="79">
        <f t="shared" si="0"/>
        <v>78</v>
      </c>
      <c r="H11" s="77">
        <f>G11*2.6-F4</f>
        <v>190.8</v>
      </c>
      <c r="I11" s="78">
        <f>H11/L2-L3</f>
        <v>10.223529411764707</v>
      </c>
      <c r="K11" s="75">
        <v>24.2</v>
      </c>
      <c r="L11" s="76">
        <f t="shared" si="1"/>
        <v>102</v>
      </c>
      <c r="M11" s="77">
        <f>L11*2.6-F4</f>
        <v>253.2</v>
      </c>
      <c r="N11" s="75">
        <f>M11/L2-L3</f>
        <v>13.894117647058822</v>
      </c>
    </row>
    <row r="12" spans="1:15" x14ac:dyDescent="0.25">
      <c r="A12" s="75">
        <v>13.6</v>
      </c>
      <c r="B12" s="76">
        <f t="shared" si="2"/>
        <v>55</v>
      </c>
      <c r="C12" s="77">
        <f>B12*2.6-F4</f>
        <v>131</v>
      </c>
      <c r="D12" s="75">
        <f>C12/L2-L3</f>
        <v>6.7058823529411766</v>
      </c>
      <c r="F12" s="80">
        <v>19.100000000000001</v>
      </c>
      <c r="G12" s="79">
        <f t="shared" si="0"/>
        <v>79</v>
      </c>
      <c r="H12" s="77">
        <f>G12*2.6-F4</f>
        <v>193.4</v>
      </c>
      <c r="I12" s="78">
        <f>H12/L2-L3</f>
        <v>10.376470588235295</v>
      </c>
      <c r="K12" s="75">
        <v>24.4</v>
      </c>
      <c r="L12" s="76">
        <f t="shared" si="1"/>
        <v>103</v>
      </c>
      <c r="M12" s="77">
        <f>L12*2.6-F4</f>
        <v>255.8</v>
      </c>
      <c r="N12" s="75">
        <f>M12/L2-L3</f>
        <v>14.047058823529412</v>
      </c>
    </row>
    <row r="13" spans="1:15" x14ac:dyDescent="0.25">
      <c r="A13" s="75">
        <v>13.8</v>
      </c>
      <c r="B13" s="76">
        <f t="shared" si="2"/>
        <v>56</v>
      </c>
      <c r="C13" s="77">
        <f>B13*2.6-F4</f>
        <v>133.6</v>
      </c>
      <c r="D13" s="75">
        <f>C13/L2-L3</f>
        <v>6.8588235294117643</v>
      </c>
      <c r="F13" s="78">
        <v>19.3</v>
      </c>
      <c r="G13" s="79">
        <f t="shared" si="0"/>
        <v>80</v>
      </c>
      <c r="H13" s="77">
        <f>G13*2.6-F4</f>
        <v>196</v>
      </c>
      <c r="I13" s="78">
        <f>H13/L2-L3</f>
        <v>10.529411764705882</v>
      </c>
      <c r="K13" s="75">
        <v>24.6</v>
      </c>
      <c r="L13" s="76">
        <f t="shared" si="1"/>
        <v>104</v>
      </c>
      <c r="M13" s="77">
        <f>L13*2.6-F4</f>
        <v>258.40000000000003</v>
      </c>
      <c r="N13" s="75">
        <f>M13/L2-L3</f>
        <v>14.200000000000003</v>
      </c>
    </row>
    <row r="14" spans="1:15" x14ac:dyDescent="0.25">
      <c r="A14" s="75">
        <v>14</v>
      </c>
      <c r="B14" s="76">
        <f t="shared" si="2"/>
        <v>57</v>
      </c>
      <c r="C14" s="77">
        <f>B14*2.6-F4</f>
        <v>136.20000000000002</v>
      </c>
      <c r="D14" s="75">
        <f>C14/L2-L3</f>
        <v>7.0117647058823547</v>
      </c>
      <c r="F14" s="78">
        <v>19.600000000000001</v>
      </c>
      <c r="G14" s="79">
        <f t="shared" si="0"/>
        <v>81</v>
      </c>
      <c r="H14" s="77">
        <f>G14*2.6-F4</f>
        <v>198.6</v>
      </c>
      <c r="I14" s="78">
        <f>H14/L2-L3</f>
        <v>10.68235294117647</v>
      </c>
      <c r="K14" s="75">
        <v>24.9</v>
      </c>
      <c r="L14" s="76">
        <f t="shared" si="1"/>
        <v>105</v>
      </c>
      <c r="M14" s="77">
        <f>L14*2.6-F4</f>
        <v>261</v>
      </c>
      <c r="N14" s="75">
        <f>M14/L2-L3</f>
        <v>14.352941176470589</v>
      </c>
    </row>
    <row r="15" spans="1:15" x14ac:dyDescent="0.25">
      <c r="A15" s="75">
        <v>14.3</v>
      </c>
      <c r="B15" s="76">
        <f t="shared" si="2"/>
        <v>58</v>
      </c>
      <c r="C15" s="77">
        <f>B15*2.6-F4</f>
        <v>138.80000000000001</v>
      </c>
      <c r="D15" s="75">
        <f>C15/L2-L3</f>
        <v>7.1647058823529424</v>
      </c>
      <c r="F15" s="78">
        <v>19.8</v>
      </c>
      <c r="G15" s="79">
        <f t="shared" si="0"/>
        <v>82</v>
      </c>
      <c r="H15" s="77">
        <f>G15*2.6-F4</f>
        <v>201.20000000000002</v>
      </c>
      <c r="I15" s="78">
        <f>H15/L2-L3</f>
        <v>10.835294117647059</v>
      </c>
      <c r="K15" s="75">
        <v>25.1</v>
      </c>
      <c r="L15" s="76">
        <f t="shared" si="1"/>
        <v>106</v>
      </c>
      <c r="M15" s="77">
        <f>L15*2.6-F4</f>
        <v>263.60000000000002</v>
      </c>
      <c r="N15" s="75">
        <f>M15/L2-L3</f>
        <v>14.505882352941178</v>
      </c>
    </row>
    <row r="16" spans="1:15" x14ac:dyDescent="0.25">
      <c r="A16" s="75">
        <v>14.5</v>
      </c>
      <c r="B16" s="76">
        <f t="shared" si="2"/>
        <v>59</v>
      </c>
      <c r="C16" s="77">
        <f>B16*2.6-F4</f>
        <v>141.4</v>
      </c>
      <c r="D16" s="75">
        <f>C16/L2-L3</f>
        <v>7.3176470588235301</v>
      </c>
      <c r="F16" s="78">
        <v>20</v>
      </c>
      <c r="G16" s="79">
        <v>83</v>
      </c>
      <c r="H16" s="77">
        <f>G16*2.6-F4</f>
        <v>203.8</v>
      </c>
      <c r="I16" s="78">
        <f>H16/L2-L3</f>
        <v>10.988235294117647</v>
      </c>
      <c r="K16" s="75">
        <v>25.3</v>
      </c>
      <c r="L16" s="76">
        <f t="shared" si="1"/>
        <v>107</v>
      </c>
      <c r="M16" s="77">
        <f>L16*2.6-F4</f>
        <v>266.2</v>
      </c>
      <c r="N16" s="75">
        <f>M16/L2-L3</f>
        <v>14.658823529411764</v>
      </c>
    </row>
    <row r="17" spans="1:14" x14ac:dyDescent="0.25">
      <c r="A17" s="75">
        <v>14.7</v>
      </c>
      <c r="B17" s="76">
        <f t="shared" si="2"/>
        <v>60</v>
      </c>
      <c r="C17" s="77">
        <f>B17*2.6-F4</f>
        <v>144</v>
      </c>
      <c r="D17" s="75">
        <f>C17/L2-L3</f>
        <v>7.4705882352941178</v>
      </c>
      <c r="F17" s="78">
        <v>20.2</v>
      </c>
      <c r="G17" s="79">
        <f>G16+1</f>
        <v>84</v>
      </c>
      <c r="H17" s="77">
        <f>G17*2.6-F4</f>
        <v>206.4</v>
      </c>
      <c r="I17" s="78">
        <f>H17/L2-L3</f>
        <v>11.141176470588235</v>
      </c>
      <c r="K17" s="75">
        <v>25.5</v>
      </c>
      <c r="L17" s="76">
        <f t="shared" si="1"/>
        <v>108</v>
      </c>
      <c r="M17" s="77">
        <f>L17*2.6-F4</f>
        <v>268.8</v>
      </c>
      <c r="N17" s="75">
        <f>M17/L2-L3</f>
        <v>14.811764705882354</v>
      </c>
    </row>
    <row r="18" spans="1:14" x14ac:dyDescent="0.25">
      <c r="A18" s="75">
        <v>15</v>
      </c>
      <c r="B18" s="76">
        <f t="shared" si="2"/>
        <v>61</v>
      </c>
      <c r="C18" s="77">
        <f>B18*2.6-F4</f>
        <v>146.6</v>
      </c>
      <c r="D18" s="75">
        <f>C18/L2-L3</f>
        <v>7.6235294117647054</v>
      </c>
      <c r="F18" s="78">
        <v>20.5</v>
      </c>
      <c r="G18" s="79">
        <f>G17+1</f>
        <v>85</v>
      </c>
      <c r="H18" s="77">
        <f>G18*2.6-F4</f>
        <v>209</v>
      </c>
      <c r="I18" s="78">
        <f>H18/L2-L3</f>
        <v>11.294117647058824</v>
      </c>
      <c r="K18" s="75">
        <v>25.7</v>
      </c>
      <c r="L18" s="76">
        <f t="shared" si="1"/>
        <v>109</v>
      </c>
      <c r="M18" s="77">
        <f>L18*2.6-F4</f>
        <v>271.40000000000003</v>
      </c>
      <c r="N18" s="75">
        <f>M18/L2-L3</f>
        <v>14.964705882352943</v>
      </c>
    </row>
    <row r="19" spans="1:14" x14ac:dyDescent="0.25">
      <c r="A19" s="75">
        <v>15.2</v>
      </c>
      <c r="B19" s="76">
        <f t="shared" si="2"/>
        <v>62</v>
      </c>
      <c r="C19" s="77">
        <f>B19*2.6-F4</f>
        <v>149.20000000000002</v>
      </c>
      <c r="D19" s="75">
        <f>C19/L2-L3</f>
        <v>7.7764705882352949</v>
      </c>
      <c r="F19" s="78">
        <v>20.7</v>
      </c>
      <c r="G19" s="79">
        <v>86</v>
      </c>
      <c r="H19" s="77">
        <f>G19*2.6-F4</f>
        <v>211.6</v>
      </c>
      <c r="I19" s="78">
        <f>H19/L2-L3</f>
        <v>11.447058823529412</v>
      </c>
      <c r="K19" s="75">
        <v>25.9</v>
      </c>
      <c r="L19" s="76">
        <v>110</v>
      </c>
      <c r="M19" s="77">
        <f>L19*2.6-F4</f>
        <v>274</v>
      </c>
      <c r="N19" s="75">
        <f>M19/L2-L3</f>
        <v>15.117647058823529</v>
      </c>
    </row>
    <row r="20" spans="1:14" x14ac:dyDescent="0.25">
      <c r="A20" s="75">
        <v>15.4</v>
      </c>
      <c r="B20" s="76">
        <f t="shared" si="2"/>
        <v>63</v>
      </c>
      <c r="C20" s="77">
        <f>B20*2.6-F4</f>
        <v>151.80000000000001</v>
      </c>
      <c r="D20" s="75">
        <f>C20/L2-L3</f>
        <v>7.9294117647058826</v>
      </c>
      <c r="F20" s="78">
        <v>20.9</v>
      </c>
      <c r="G20" s="79">
        <f t="shared" ref="G20:G30" si="3">G19+1</f>
        <v>87</v>
      </c>
      <c r="H20" s="77">
        <f>G20*2.6-F4</f>
        <v>214.20000000000002</v>
      </c>
      <c r="I20" s="78">
        <f>H20/L2-L3</f>
        <v>11.600000000000001</v>
      </c>
      <c r="K20" s="75">
        <v>26.1</v>
      </c>
      <c r="L20" s="76">
        <v>111</v>
      </c>
      <c r="M20" s="77">
        <f>L20*2.6-F4</f>
        <v>276.60000000000002</v>
      </c>
      <c r="N20" s="75">
        <f>M20/L2-L3</f>
        <v>15.27058823529412</v>
      </c>
    </row>
    <row r="21" spans="1:14" x14ac:dyDescent="0.25">
      <c r="A21" s="81">
        <v>15.7</v>
      </c>
      <c r="B21" s="82">
        <f t="shared" si="2"/>
        <v>64</v>
      </c>
      <c r="C21" s="77">
        <f>B21*2.6-F4</f>
        <v>154.4</v>
      </c>
      <c r="D21" s="75">
        <f>C21/L2-L3</f>
        <v>8.0823529411764703</v>
      </c>
      <c r="F21" s="78">
        <v>21.1</v>
      </c>
      <c r="G21" s="79">
        <f t="shared" si="3"/>
        <v>88</v>
      </c>
      <c r="H21" s="77">
        <f>G21*2.6-F4</f>
        <v>216.8</v>
      </c>
      <c r="I21" s="78">
        <f>H21/L2-L3</f>
        <v>11.752941176470589</v>
      </c>
      <c r="K21" s="75">
        <v>26.3</v>
      </c>
      <c r="L21" s="76">
        <v>112</v>
      </c>
      <c r="M21" s="77">
        <f>L21*2.6-F4</f>
        <v>279.2</v>
      </c>
      <c r="N21" s="75">
        <f>M21/L2-L3</f>
        <v>15.423529411764704</v>
      </c>
    </row>
    <row r="22" spans="1:14" x14ac:dyDescent="0.25">
      <c r="A22" s="81">
        <v>15.9</v>
      </c>
      <c r="B22" s="82">
        <f t="shared" si="2"/>
        <v>65</v>
      </c>
      <c r="C22" s="77">
        <f>B22*2.6-F4</f>
        <v>157</v>
      </c>
      <c r="D22" s="75">
        <f>C22/L2-L3</f>
        <v>8.235294117647058</v>
      </c>
      <c r="F22" s="78">
        <v>21.3</v>
      </c>
      <c r="G22" s="79">
        <f t="shared" si="3"/>
        <v>89</v>
      </c>
      <c r="H22" s="77">
        <f>G22*2.6-F4</f>
        <v>219.4</v>
      </c>
      <c r="I22" s="78">
        <f>H22/L2-L3</f>
        <v>11.905882352941177</v>
      </c>
      <c r="K22" s="75">
        <v>26.5</v>
      </c>
      <c r="L22" s="76">
        <v>113</v>
      </c>
      <c r="M22" s="77">
        <f>L22*2.6-F4</f>
        <v>281.8</v>
      </c>
      <c r="N22" s="75">
        <f>M22/L2-L3</f>
        <v>15.576470588235296</v>
      </c>
    </row>
    <row r="23" spans="1:14" x14ac:dyDescent="0.25">
      <c r="A23" s="81">
        <v>16.100000000000001</v>
      </c>
      <c r="B23" s="82">
        <f t="shared" si="2"/>
        <v>66</v>
      </c>
      <c r="C23" s="77">
        <f>B23*2.6-F4</f>
        <v>159.6</v>
      </c>
      <c r="D23" s="75">
        <f>C23/L2-L3</f>
        <v>8.3882352941176475</v>
      </c>
      <c r="F23" s="78">
        <v>21.6</v>
      </c>
      <c r="G23" s="79">
        <f t="shared" si="3"/>
        <v>90</v>
      </c>
      <c r="H23" s="77">
        <f>G23*2.6-F4</f>
        <v>222</v>
      </c>
      <c r="I23" s="78">
        <f>H23/L2-L3</f>
        <v>12.058823529411764</v>
      </c>
      <c r="K23" s="75">
        <v>26.7</v>
      </c>
      <c r="L23" s="76">
        <v>114</v>
      </c>
      <c r="M23" s="77">
        <f>L23*2.6-F4</f>
        <v>284.40000000000003</v>
      </c>
      <c r="N23" s="75">
        <f>M23/L2-L3</f>
        <v>15.729411764705883</v>
      </c>
    </row>
    <row r="24" spans="1:14" x14ac:dyDescent="0.25">
      <c r="A24" s="81">
        <v>16.399999999999999</v>
      </c>
      <c r="B24" s="82">
        <f t="shared" si="2"/>
        <v>67</v>
      </c>
      <c r="C24" s="77">
        <f>B24*2.6-F4</f>
        <v>162.20000000000002</v>
      </c>
      <c r="D24" s="75">
        <f>C24/L2-L3</f>
        <v>8.5411764705882369</v>
      </c>
      <c r="F24" s="78">
        <v>21.8</v>
      </c>
      <c r="G24" s="79">
        <f t="shared" si="3"/>
        <v>91</v>
      </c>
      <c r="H24" s="77">
        <f>G24*2.6-F4</f>
        <v>224.6</v>
      </c>
      <c r="I24" s="78">
        <f>H24/L2-L3</f>
        <v>12.211764705882352</v>
      </c>
      <c r="K24" s="75">
        <v>26.9</v>
      </c>
      <c r="L24" s="76">
        <v>115</v>
      </c>
      <c r="M24" s="77">
        <f>L24*2.6-F4</f>
        <v>287</v>
      </c>
      <c r="N24" s="75">
        <f>M24/L2-L3</f>
        <v>15.882352941176471</v>
      </c>
    </row>
    <row r="25" spans="1:14" x14ac:dyDescent="0.25">
      <c r="A25" s="81">
        <v>16.600000000000001</v>
      </c>
      <c r="B25" s="82">
        <f t="shared" si="2"/>
        <v>68</v>
      </c>
      <c r="C25" s="77">
        <f>B25*2.6-F4</f>
        <v>164.8</v>
      </c>
      <c r="D25" s="75">
        <f>C25/L2-L3</f>
        <v>8.6941176470588246</v>
      </c>
      <c r="F25" s="78">
        <v>22</v>
      </c>
      <c r="G25" s="79">
        <f t="shared" si="3"/>
        <v>92</v>
      </c>
      <c r="H25" s="77">
        <f>G25*2.6-F4</f>
        <v>227.20000000000002</v>
      </c>
      <c r="I25" s="78">
        <f>H25/L2-L3</f>
        <v>12.364705882352942</v>
      </c>
      <c r="K25" s="75">
        <v>27.1</v>
      </c>
      <c r="L25" s="76">
        <v>116</v>
      </c>
      <c r="M25" s="77">
        <f>L25*2.6-F4</f>
        <v>289.60000000000002</v>
      </c>
      <c r="N25" s="75">
        <f>M25/L2-L3</f>
        <v>16.035294117647059</v>
      </c>
    </row>
    <row r="26" spans="1:14" x14ac:dyDescent="0.25">
      <c r="A26" s="81">
        <v>16.8</v>
      </c>
      <c r="B26" s="82">
        <f>B25+1</f>
        <v>69</v>
      </c>
      <c r="C26" s="77">
        <f>B26*2.6-F4</f>
        <v>167.4</v>
      </c>
      <c r="D26" s="75">
        <f>C26/L2-L3</f>
        <v>8.8470588235294123</v>
      </c>
      <c r="F26" s="78">
        <v>22.2</v>
      </c>
      <c r="G26" s="79">
        <f t="shared" si="3"/>
        <v>93</v>
      </c>
      <c r="H26" s="77">
        <f>G26*2.6-F4</f>
        <v>229.8</v>
      </c>
      <c r="I26" s="78">
        <f>H26/L2-L3</f>
        <v>12.517647058823529</v>
      </c>
      <c r="K26" s="75">
        <v>27.3</v>
      </c>
      <c r="L26" s="76">
        <v>117</v>
      </c>
      <c r="M26" s="77">
        <f>L26*2.6-F4</f>
        <v>292.2</v>
      </c>
      <c r="N26" s="75">
        <f>M26/L2-L3</f>
        <v>16.188235294117646</v>
      </c>
    </row>
    <row r="27" spans="1:14" x14ac:dyDescent="0.25">
      <c r="A27" s="81">
        <v>17.100000000000001</v>
      </c>
      <c r="B27" s="82">
        <f>B26+1</f>
        <v>70</v>
      </c>
      <c r="C27" s="77">
        <f>B27*2.6-F4</f>
        <v>170</v>
      </c>
      <c r="D27" s="75">
        <f>C27/L2-L3</f>
        <v>9</v>
      </c>
      <c r="F27" s="78">
        <v>22.5</v>
      </c>
      <c r="G27" s="79">
        <f t="shared" si="3"/>
        <v>94</v>
      </c>
      <c r="H27" s="77">
        <f>G27*2.6-F4</f>
        <v>232.4</v>
      </c>
      <c r="I27" s="78">
        <f>H27/L2-L3</f>
        <v>12.670588235294119</v>
      </c>
      <c r="K27" s="75">
        <v>27.6</v>
      </c>
      <c r="L27" s="76">
        <v>118</v>
      </c>
      <c r="M27" s="77">
        <f>L27*2.6-F4</f>
        <v>294.8</v>
      </c>
      <c r="N27" s="75">
        <f>M27/L2-L3</f>
        <v>16.341176470588238</v>
      </c>
    </row>
    <row r="28" spans="1:14" x14ac:dyDescent="0.25">
      <c r="A28" s="81">
        <v>17.3</v>
      </c>
      <c r="B28" s="82">
        <f>B27+1</f>
        <v>71</v>
      </c>
      <c r="C28" s="77">
        <f>B28*2.6-F4</f>
        <v>172.6</v>
      </c>
      <c r="D28" s="75">
        <f>C28/L2-L3</f>
        <v>9.1529411764705877</v>
      </c>
      <c r="F28" s="78">
        <v>22.7</v>
      </c>
      <c r="G28" s="79">
        <f t="shared" si="3"/>
        <v>95</v>
      </c>
      <c r="H28" s="77">
        <f>G28*2.6-F4</f>
        <v>235</v>
      </c>
      <c r="I28" s="78">
        <f>H28/L2-L3</f>
        <v>12.823529411764707</v>
      </c>
      <c r="K28" s="75">
        <v>27.8</v>
      </c>
      <c r="L28" s="76">
        <v>119</v>
      </c>
      <c r="M28" s="77">
        <f>L28*2.6-F4</f>
        <v>297.40000000000003</v>
      </c>
      <c r="N28" s="75">
        <f>M28/L2-L3</f>
        <v>16.494117647058825</v>
      </c>
    </row>
    <row r="29" spans="1:14" x14ac:dyDescent="0.25">
      <c r="A29" s="81">
        <v>17.5</v>
      </c>
      <c r="B29" s="82">
        <f>B28+1</f>
        <v>72</v>
      </c>
      <c r="C29" s="77">
        <f>B29*2.6-F4</f>
        <v>175.20000000000002</v>
      </c>
      <c r="D29" s="75">
        <f>C29/L2-L3</f>
        <v>9.3058823529411772</v>
      </c>
      <c r="F29" s="78">
        <v>22.9</v>
      </c>
      <c r="G29" s="79">
        <f t="shared" si="3"/>
        <v>96</v>
      </c>
      <c r="H29" s="77">
        <f>G29*2.6-F4</f>
        <v>237.60000000000002</v>
      </c>
      <c r="I29" s="78">
        <f>H29/L2-L3</f>
        <v>12.976470588235296</v>
      </c>
      <c r="K29" s="75">
        <v>28</v>
      </c>
      <c r="L29" s="76">
        <v>120</v>
      </c>
      <c r="M29" s="77">
        <f>L29*2.6-F4</f>
        <v>300</v>
      </c>
      <c r="N29" s="75">
        <f>M29/L2-L3</f>
        <v>16.647058823529413</v>
      </c>
    </row>
    <row r="30" spans="1:14" x14ac:dyDescent="0.25">
      <c r="A30" s="81">
        <v>17.7</v>
      </c>
      <c r="B30" s="82">
        <f>B29+1</f>
        <v>73</v>
      </c>
      <c r="C30" s="77">
        <f>B30*2.6-F4</f>
        <v>177.8</v>
      </c>
      <c r="D30" s="75">
        <f>C30/L2-L3</f>
        <v>9.4588235294117649</v>
      </c>
      <c r="F30" s="78">
        <v>23.1</v>
      </c>
      <c r="G30" s="79">
        <f t="shared" si="3"/>
        <v>97</v>
      </c>
      <c r="H30" s="77">
        <f>G30*2.6-F4</f>
        <v>240.20000000000002</v>
      </c>
      <c r="I30" s="78">
        <f>H30/L2-L3</f>
        <v>13.129411764705884</v>
      </c>
      <c r="K30" s="466" t="s">
        <v>534</v>
      </c>
      <c r="L30" s="467"/>
      <c r="M30" s="467"/>
      <c r="N30" s="468"/>
    </row>
    <row r="42" spans="10:10" x14ac:dyDescent="0.25">
      <c r="J42" s="83"/>
    </row>
  </sheetData>
  <sheetProtection algorithmName="SHA-512" hashValue="3B+QqZDC/CCowNVEcdHS0M/ydyIZ0GWLwoB+dwAe8d1bG8FY9PZXa5nskvkuaQ9E52Rtv17eiO0abKBQa20b7g==" saltValue="C/udyRWk+HGCA2I4rHyHsQ==" spinCount="100000" sheet="1" objects="1" scenarios="1" selectLockedCells="1"/>
  <mergeCells count="1">
    <mergeCell ref="K30:N30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6F16A-EC2B-4A7F-BB0B-909F760221C6}">
  <dimension ref="A1:N40"/>
  <sheetViews>
    <sheetView workbookViewId="0">
      <selection activeCell="A29" sqref="A29"/>
    </sheetView>
  </sheetViews>
  <sheetFormatPr defaultColWidth="9.1796875" defaultRowHeight="12.5" x14ac:dyDescent="0.25"/>
  <cols>
    <col min="1" max="9" width="9.1796875" style="1"/>
    <col min="10" max="10" width="1.26953125" style="1" customWidth="1"/>
    <col min="11" max="16384" width="9.1796875" style="1"/>
  </cols>
  <sheetData>
    <row r="1" spans="1:14" ht="13" x14ac:dyDescent="0.3">
      <c r="A1" s="3" t="s">
        <v>166</v>
      </c>
    </row>
    <row r="2" spans="1:14" ht="13" x14ac:dyDescent="0.3">
      <c r="A2" s="3"/>
    </row>
    <row r="3" spans="1:14" x14ac:dyDescent="0.25">
      <c r="A3" s="2" t="s">
        <v>280</v>
      </c>
    </row>
    <row r="4" spans="1:14" x14ac:dyDescent="0.25">
      <c r="A4" s="2" t="s">
        <v>282</v>
      </c>
    </row>
    <row r="5" spans="1:14" x14ac:dyDescent="0.25">
      <c r="A5" s="2" t="s">
        <v>281</v>
      </c>
    </row>
    <row r="6" spans="1:14" x14ac:dyDescent="0.25">
      <c r="A6" s="2" t="s">
        <v>285</v>
      </c>
    </row>
    <row r="7" spans="1:14" x14ac:dyDescent="0.25">
      <c r="A7" s="2"/>
    </row>
    <row r="8" spans="1:14" ht="13" x14ac:dyDescent="0.3">
      <c r="A8" s="91" t="s">
        <v>315</v>
      </c>
      <c r="B8" s="92"/>
      <c r="C8" s="93" t="s">
        <v>314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4"/>
    </row>
    <row r="9" spans="1:14" ht="13" x14ac:dyDescent="0.3">
      <c r="A9" s="95"/>
      <c r="B9" s="96"/>
      <c r="C9" s="97" t="s">
        <v>283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8"/>
    </row>
    <row r="10" spans="1:14" ht="13" x14ac:dyDescent="0.3">
      <c r="A10" s="99" t="s">
        <v>136</v>
      </c>
      <c r="B10" s="96"/>
      <c r="C10" s="97" t="s">
        <v>284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8"/>
    </row>
    <row r="11" spans="1:14" ht="13" x14ac:dyDescent="0.3">
      <c r="A11" s="100"/>
      <c r="B11" s="101"/>
      <c r="C11" s="102" t="s">
        <v>316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3"/>
    </row>
    <row r="12" spans="1:14" x14ac:dyDescent="0.25">
      <c r="A12" s="2"/>
    </row>
    <row r="13" spans="1:14" x14ac:dyDescent="0.25">
      <c r="A13" s="1" t="s">
        <v>272</v>
      </c>
      <c r="E13" s="4"/>
      <c r="F13" s="1" t="s">
        <v>291</v>
      </c>
    </row>
    <row r="15" spans="1:14" ht="13" x14ac:dyDescent="0.25">
      <c r="A15" s="1" t="s">
        <v>303</v>
      </c>
      <c r="M15" s="90">
        <v>10</v>
      </c>
    </row>
    <row r="16" spans="1:14" x14ac:dyDescent="0.25">
      <c r="A16" s="1" t="s">
        <v>286</v>
      </c>
    </row>
    <row r="17" spans="1:14" x14ac:dyDescent="0.25">
      <c r="A17" s="1" t="s">
        <v>289</v>
      </c>
    </row>
    <row r="18" spans="1:14" x14ac:dyDescent="0.25">
      <c r="A18" s="1" t="s">
        <v>310</v>
      </c>
    </row>
    <row r="19" spans="1:14" ht="13" x14ac:dyDescent="0.3">
      <c r="A19" s="3" t="s">
        <v>311</v>
      </c>
    </row>
    <row r="20" spans="1:14" ht="13" x14ac:dyDescent="0.3">
      <c r="A20" s="3" t="s">
        <v>312</v>
      </c>
    </row>
    <row r="22" spans="1:14" ht="13" x14ac:dyDescent="0.3">
      <c r="A22" s="290" t="s">
        <v>313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4"/>
    </row>
    <row r="23" spans="1:14" x14ac:dyDescent="0.25">
      <c r="A23" s="100" t="s">
        <v>528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3"/>
    </row>
    <row r="25" spans="1:14" ht="13" x14ac:dyDescent="0.3">
      <c r="A25" s="1" t="s">
        <v>308</v>
      </c>
    </row>
    <row r="26" spans="1:14" x14ac:dyDescent="0.25">
      <c r="A26" s="1" t="s">
        <v>309</v>
      </c>
    </row>
    <row r="28" spans="1:14" ht="13" x14ac:dyDescent="0.3">
      <c r="A28" s="1" t="s">
        <v>307</v>
      </c>
    </row>
    <row r="29" spans="1:14" x14ac:dyDescent="0.25">
      <c r="A29" s="7" t="s">
        <v>0</v>
      </c>
      <c r="B29" s="8" t="s">
        <v>3</v>
      </c>
      <c r="C29" s="8" t="s">
        <v>2</v>
      </c>
      <c r="D29" s="34"/>
      <c r="E29" s="34" t="s">
        <v>22</v>
      </c>
      <c r="F29" s="35"/>
      <c r="G29" s="35"/>
      <c r="H29" s="35"/>
      <c r="I29" s="35"/>
      <c r="J29" s="36"/>
    </row>
    <row r="31" spans="1:14" ht="13" x14ac:dyDescent="0.3">
      <c r="A31" s="3" t="s">
        <v>306</v>
      </c>
    </row>
    <row r="32" spans="1:14" x14ac:dyDescent="0.25">
      <c r="A32" s="1" t="s">
        <v>290</v>
      </c>
      <c r="C32" s="1">
        <v>1.1000000000000001</v>
      </c>
      <c r="D32" s="1" t="s">
        <v>274</v>
      </c>
      <c r="H32" s="1" t="s">
        <v>16</v>
      </c>
      <c r="J32" s="33">
        <v>43230</v>
      </c>
      <c r="K32" s="1" t="s">
        <v>278</v>
      </c>
    </row>
    <row r="33" spans="1:11" x14ac:dyDescent="0.25">
      <c r="A33" s="1" t="s">
        <v>273</v>
      </c>
      <c r="C33" s="1">
        <v>1</v>
      </c>
      <c r="D33" s="1" t="s">
        <v>275</v>
      </c>
      <c r="H33" s="1" t="s">
        <v>33</v>
      </c>
      <c r="J33" s="1">
        <v>1.1000000000000001</v>
      </c>
      <c r="K33" s="1" t="s">
        <v>274</v>
      </c>
    </row>
    <row r="34" spans="1:11" x14ac:dyDescent="0.25">
      <c r="A34" s="1" t="s">
        <v>276</v>
      </c>
      <c r="C34" s="1">
        <v>1.1000000000000001</v>
      </c>
      <c r="D34" s="1" t="s">
        <v>274</v>
      </c>
      <c r="H34" s="1" t="s">
        <v>35</v>
      </c>
      <c r="J34" s="1">
        <v>1</v>
      </c>
      <c r="K34" s="1" t="s">
        <v>274</v>
      </c>
    </row>
    <row r="35" spans="1:11" x14ac:dyDescent="0.25">
      <c r="A35" s="1" t="s">
        <v>287</v>
      </c>
      <c r="C35" s="1">
        <v>1.1100000000000001</v>
      </c>
      <c r="D35" s="1" t="s">
        <v>277</v>
      </c>
      <c r="H35" s="1" t="s">
        <v>279</v>
      </c>
      <c r="J35" s="1">
        <v>1.1000000000000001</v>
      </c>
      <c r="K35" s="1" t="s">
        <v>274</v>
      </c>
    </row>
    <row r="36" spans="1:11" x14ac:dyDescent="0.25">
      <c r="A36" s="1" t="s">
        <v>288</v>
      </c>
      <c r="C36" s="1">
        <v>1</v>
      </c>
      <c r="D36" s="1" t="s">
        <v>275</v>
      </c>
      <c r="H36" s="1" t="s">
        <v>36</v>
      </c>
      <c r="J36" s="1">
        <v>1</v>
      </c>
      <c r="K36" s="1" t="s">
        <v>274</v>
      </c>
    </row>
    <row r="38" spans="1:11" x14ac:dyDescent="0.25">
      <c r="A38" s="1" t="s">
        <v>349</v>
      </c>
      <c r="E38" s="89" t="s">
        <v>305</v>
      </c>
    </row>
    <row r="40" spans="1:11" ht="13" x14ac:dyDescent="0.3">
      <c r="A40" s="157" t="s">
        <v>533</v>
      </c>
    </row>
  </sheetData>
  <sheetProtection algorithmName="SHA-512" hashValue="YPJbqjCRblQY3cBGhd/gscdBaiF86Q3YwlAV84BcnhK5S+hXOFqVANvCTGCvvSRZgProAadQxbuiXUefbAZL+Q==" saltValue="fuzSG52QTHKy44pBKMmxgg==" spinCount="100000" sheet="1" objects="1" scenarios="1" selectLockedCells="1"/>
  <hyperlinks>
    <hyperlink ref="E38" r:id="rId1" xr:uid="{EEE30182-3A8B-425F-BF4B-6DD2A3B19BFE}"/>
  </hyperlinks>
  <pageMargins left="0.7" right="0.7" top="0.75" bottom="0.75" header="0.3" footer="0.3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Werkblad rood</vt:lpstr>
      <vt:lpstr>Tool Suikertoevoeging</vt:lpstr>
      <vt:lpstr>Tool Gistingsverloop</vt:lpstr>
      <vt:lpstr>Densiteitstabel</vt:lpstr>
      <vt:lpstr>Gebruiksaanwijzing</vt:lpstr>
      <vt:lpstr>'Werkblad rood'!Afdruktitels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Siem Zwaard</dc:creator>
  <cp:lastModifiedBy>Siem Zwaard</cp:lastModifiedBy>
  <cp:lastPrinted>2018-09-11T09:59:25Z</cp:lastPrinted>
  <dcterms:created xsi:type="dcterms:W3CDTF">2018-09-03T08:49:13Z</dcterms:created>
  <dcterms:modified xsi:type="dcterms:W3CDTF">2020-10-05T06:33:40Z</dcterms:modified>
</cp:coreProperties>
</file>